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90a0b85a3a6c945/Documents/spss manuf 195/"/>
    </mc:Choice>
  </mc:AlternateContent>
  <xr:revisionPtr revIDLastSave="214" documentId="13_ncr:1_{84D49E7C-146C-4F9C-808E-6C2B02979ED1}" xr6:coauthVersionLast="45" xr6:coauthVersionMax="45" xr10:uidLastSave="{DA1B87CF-1B1D-45A0-A150-59128C96A4C7}"/>
  <bookViews>
    <workbookView xWindow="-110" yWindow="-110" windowWidth="19420" windowHeight="10420" xr2:uid="{B138D584-C54A-4D73-B1D8-FEB4725F050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96" i="1" l="1"/>
  <c r="U196" i="1"/>
  <c r="S196" i="1"/>
  <c r="X196" i="1" s="1"/>
  <c r="R196" i="1"/>
  <c r="V196" i="1" s="1"/>
  <c r="M196" i="1"/>
  <c r="F196" i="1"/>
  <c r="W195" i="1"/>
  <c r="U195" i="1"/>
  <c r="S195" i="1"/>
  <c r="X195" i="1" s="1"/>
  <c r="Q195" i="1"/>
  <c r="P195" i="1"/>
  <c r="M195" i="1"/>
  <c r="F195" i="1"/>
  <c r="W194" i="1"/>
  <c r="U194" i="1"/>
  <c r="S194" i="1"/>
  <c r="X194" i="1" s="1"/>
  <c r="R194" i="1"/>
  <c r="V194" i="1" s="1"/>
  <c r="M194" i="1"/>
  <c r="W193" i="1"/>
  <c r="U193" i="1"/>
  <c r="S193" i="1"/>
  <c r="X193" i="1" s="1"/>
  <c r="Q193" i="1"/>
  <c r="R193" i="1" s="1"/>
  <c r="V193" i="1" s="1"/>
  <c r="M193" i="1"/>
  <c r="W192" i="1"/>
  <c r="U192" i="1"/>
  <c r="S192" i="1"/>
  <c r="X192" i="1" s="1"/>
  <c r="Q192" i="1"/>
  <c r="R192" i="1" s="1"/>
  <c r="V192" i="1" s="1"/>
  <c r="M192" i="1"/>
  <c r="W191" i="1"/>
  <c r="U191" i="1"/>
  <c r="S191" i="1"/>
  <c r="X191" i="1" s="1"/>
  <c r="R191" i="1"/>
  <c r="V191" i="1" s="1"/>
  <c r="M191" i="1"/>
  <c r="F191" i="1"/>
  <c r="W190" i="1"/>
  <c r="U190" i="1"/>
  <c r="S190" i="1"/>
  <c r="X190" i="1" s="1"/>
  <c r="R190" i="1"/>
  <c r="V190" i="1" s="1"/>
  <c r="M190" i="1"/>
  <c r="F190" i="1"/>
  <c r="W189" i="1"/>
  <c r="U189" i="1"/>
  <c r="S189" i="1"/>
  <c r="X189" i="1" s="1"/>
  <c r="Q189" i="1"/>
  <c r="P189" i="1"/>
  <c r="M189" i="1"/>
  <c r="W188" i="1"/>
  <c r="U188" i="1"/>
  <c r="S188" i="1"/>
  <c r="X188" i="1" s="1"/>
  <c r="R188" i="1"/>
  <c r="V188" i="1" s="1"/>
  <c r="M188" i="1"/>
  <c r="F188" i="1"/>
  <c r="W187" i="1"/>
  <c r="U187" i="1"/>
  <c r="S187" i="1"/>
  <c r="X187" i="1" s="1"/>
  <c r="R187" i="1"/>
  <c r="V187" i="1" s="1"/>
  <c r="M187" i="1"/>
  <c r="F187" i="1"/>
  <c r="W186" i="1"/>
  <c r="U186" i="1"/>
  <c r="S186" i="1"/>
  <c r="X186" i="1" s="1"/>
  <c r="Q186" i="1"/>
  <c r="P186" i="1"/>
  <c r="M186" i="1"/>
  <c r="W185" i="1"/>
  <c r="U185" i="1"/>
  <c r="S185" i="1"/>
  <c r="X185" i="1" s="1"/>
  <c r="R185" i="1"/>
  <c r="V185" i="1" s="1"/>
  <c r="M185" i="1"/>
  <c r="F185" i="1"/>
  <c r="W184" i="1"/>
  <c r="U184" i="1"/>
  <c r="S184" i="1"/>
  <c r="X184" i="1" s="1"/>
  <c r="R184" i="1"/>
  <c r="V184" i="1" s="1"/>
  <c r="M184" i="1"/>
  <c r="F184" i="1"/>
  <c r="W183" i="1"/>
  <c r="U183" i="1"/>
  <c r="S183" i="1"/>
  <c r="X183" i="1" s="1"/>
  <c r="Q183" i="1"/>
  <c r="P183" i="1"/>
  <c r="M183" i="1"/>
  <c r="F183" i="1"/>
  <c r="W182" i="1"/>
  <c r="U182" i="1"/>
  <c r="S182" i="1"/>
  <c r="X182" i="1" s="1"/>
  <c r="R182" i="1"/>
  <c r="V182" i="1" s="1"/>
  <c r="N182" i="1"/>
  <c r="M182" i="1"/>
  <c r="F182" i="1"/>
  <c r="W181" i="1"/>
  <c r="U181" i="1"/>
  <c r="S181" i="1"/>
  <c r="X181" i="1" s="1"/>
  <c r="R181" i="1"/>
  <c r="V181" i="1" s="1"/>
  <c r="M181" i="1"/>
  <c r="F181" i="1"/>
  <c r="W180" i="1"/>
  <c r="U180" i="1"/>
  <c r="S180" i="1"/>
  <c r="X180" i="1" s="1"/>
  <c r="Q180" i="1"/>
  <c r="P180" i="1"/>
  <c r="M180" i="1"/>
  <c r="W179" i="1"/>
  <c r="U179" i="1"/>
  <c r="S179" i="1"/>
  <c r="X179" i="1" s="1"/>
  <c r="R179" i="1"/>
  <c r="V179" i="1" s="1"/>
  <c r="M179" i="1"/>
  <c r="W178" i="1"/>
  <c r="U178" i="1"/>
  <c r="S178" i="1"/>
  <c r="X178" i="1" s="1"/>
  <c r="R178" i="1"/>
  <c r="V178" i="1" s="1"/>
  <c r="M178" i="1"/>
  <c r="W177" i="1"/>
  <c r="U177" i="1"/>
  <c r="S177" i="1"/>
  <c r="X177" i="1" s="1"/>
  <c r="Q177" i="1"/>
  <c r="P177" i="1"/>
  <c r="M177" i="1"/>
  <c r="F177" i="1"/>
  <c r="W176" i="1"/>
  <c r="U176" i="1"/>
  <c r="S176" i="1"/>
  <c r="X176" i="1" s="1"/>
  <c r="R176" i="1"/>
  <c r="V176" i="1" s="1"/>
  <c r="M176" i="1"/>
  <c r="F176" i="1"/>
  <c r="W175" i="1"/>
  <c r="U175" i="1"/>
  <c r="S175" i="1"/>
  <c r="X175" i="1" s="1"/>
  <c r="R175" i="1"/>
  <c r="V175" i="1" s="1"/>
  <c r="M175" i="1"/>
  <c r="W174" i="1"/>
  <c r="U174" i="1"/>
  <c r="S174" i="1"/>
  <c r="X174" i="1" s="1"/>
  <c r="Q174" i="1"/>
  <c r="R174" i="1" s="1"/>
  <c r="V174" i="1" s="1"/>
  <c r="M174" i="1"/>
  <c r="W173" i="1"/>
  <c r="S173" i="1"/>
  <c r="X173" i="1" s="1"/>
  <c r="R173" i="1"/>
  <c r="V173" i="1" s="1"/>
  <c r="N173" i="1"/>
  <c r="U173" i="1" s="1"/>
  <c r="M173" i="1"/>
  <c r="W172" i="1"/>
  <c r="U172" i="1"/>
  <c r="S172" i="1"/>
  <c r="X172" i="1" s="1"/>
  <c r="R172" i="1"/>
  <c r="V172" i="1" s="1"/>
  <c r="M172" i="1"/>
  <c r="F172" i="1"/>
  <c r="W171" i="1"/>
  <c r="U171" i="1"/>
  <c r="S171" i="1"/>
  <c r="X171" i="1" s="1"/>
  <c r="Q171" i="1"/>
  <c r="P171" i="1"/>
  <c r="M171" i="1"/>
  <c r="F171" i="1"/>
  <c r="W170" i="1"/>
  <c r="U170" i="1"/>
  <c r="S170" i="1"/>
  <c r="X170" i="1" s="1"/>
  <c r="R170" i="1"/>
  <c r="V170" i="1" s="1"/>
  <c r="M170" i="1"/>
  <c r="F170" i="1"/>
  <c r="W169" i="1"/>
  <c r="V169" i="1"/>
  <c r="U169" i="1"/>
  <c r="S169" i="1"/>
  <c r="X169" i="1" s="1"/>
  <c r="R169" i="1"/>
  <c r="M169" i="1"/>
  <c r="F169" i="1"/>
  <c r="W168" i="1"/>
  <c r="U168" i="1"/>
  <c r="S168" i="1"/>
  <c r="X168" i="1" s="1"/>
  <c r="Q168" i="1"/>
  <c r="P168" i="1"/>
  <c r="M168" i="1"/>
  <c r="F168" i="1"/>
  <c r="W167" i="1"/>
  <c r="U167" i="1"/>
  <c r="S167" i="1"/>
  <c r="X167" i="1" s="1"/>
  <c r="R167" i="1"/>
  <c r="V167" i="1" s="1"/>
  <c r="M167" i="1"/>
  <c r="F167" i="1"/>
  <c r="W166" i="1"/>
  <c r="U166" i="1"/>
  <c r="S166" i="1"/>
  <c r="X166" i="1" s="1"/>
  <c r="R166" i="1"/>
  <c r="V166" i="1" s="1"/>
  <c r="M166" i="1"/>
  <c r="F166" i="1"/>
  <c r="W165" i="1"/>
  <c r="U165" i="1"/>
  <c r="S165" i="1"/>
  <c r="X165" i="1" s="1"/>
  <c r="Q165" i="1"/>
  <c r="P165" i="1"/>
  <c r="M165" i="1"/>
  <c r="W164" i="1"/>
  <c r="U164" i="1"/>
  <c r="S164" i="1"/>
  <c r="X164" i="1" s="1"/>
  <c r="R164" i="1"/>
  <c r="V164" i="1" s="1"/>
  <c r="M164" i="1"/>
  <c r="F164" i="1"/>
  <c r="W163" i="1"/>
  <c r="U163" i="1"/>
  <c r="S163" i="1"/>
  <c r="X163" i="1" s="1"/>
  <c r="R163" i="1"/>
  <c r="V163" i="1" s="1"/>
  <c r="M163" i="1"/>
  <c r="F163" i="1"/>
  <c r="W162" i="1"/>
  <c r="U162" i="1"/>
  <c r="S162" i="1"/>
  <c r="X162" i="1" s="1"/>
  <c r="Q162" i="1"/>
  <c r="P162" i="1"/>
  <c r="R162" i="1" s="1"/>
  <c r="V162" i="1" s="1"/>
  <c r="M162" i="1"/>
  <c r="F162" i="1"/>
  <c r="W161" i="1"/>
  <c r="U161" i="1"/>
  <c r="S161" i="1"/>
  <c r="X161" i="1" s="1"/>
  <c r="R161" i="1"/>
  <c r="V161" i="1" s="1"/>
  <c r="M161" i="1"/>
  <c r="F161" i="1"/>
  <c r="W160" i="1"/>
  <c r="U160" i="1"/>
  <c r="S160" i="1"/>
  <c r="X160" i="1" s="1"/>
  <c r="R160" i="1"/>
  <c r="V160" i="1" s="1"/>
  <c r="M160" i="1"/>
  <c r="W159" i="1"/>
  <c r="U159" i="1"/>
  <c r="S159" i="1"/>
  <c r="X159" i="1" s="1"/>
  <c r="Q159" i="1"/>
  <c r="P159" i="1"/>
  <c r="M159" i="1"/>
  <c r="W158" i="1"/>
  <c r="U158" i="1"/>
  <c r="S158" i="1"/>
  <c r="X158" i="1" s="1"/>
  <c r="R158" i="1"/>
  <c r="V158" i="1" s="1"/>
  <c r="M158" i="1"/>
  <c r="F158" i="1"/>
  <c r="W157" i="1"/>
  <c r="U157" i="1"/>
  <c r="S157" i="1"/>
  <c r="X157" i="1" s="1"/>
  <c r="R157" i="1"/>
  <c r="V157" i="1" s="1"/>
  <c r="M157" i="1"/>
  <c r="F157" i="1"/>
  <c r="W156" i="1"/>
  <c r="U156" i="1"/>
  <c r="S156" i="1"/>
  <c r="X156" i="1" s="1"/>
  <c r="Q156" i="1"/>
  <c r="P156" i="1"/>
  <c r="M156" i="1"/>
  <c r="F156" i="1"/>
  <c r="W155" i="1"/>
  <c r="U155" i="1"/>
  <c r="S155" i="1"/>
  <c r="X155" i="1" s="1"/>
  <c r="R155" i="1"/>
  <c r="V155" i="1" s="1"/>
  <c r="M155" i="1"/>
  <c r="F155" i="1"/>
  <c r="W154" i="1"/>
  <c r="U154" i="1"/>
  <c r="S154" i="1"/>
  <c r="X154" i="1" s="1"/>
  <c r="R154" i="1"/>
  <c r="V154" i="1" s="1"/>
  <c r="M154" i="1"/>
  <c r="W153" i="1"/>
  <c r="U153" i="1"/>
  <c r="S153" i="1"/>
  <c r="X153" i="1" s="1"/>
  <c r="Q153" i="1"/>
  <c r="P153" i="1"/>
  <c r="M153" i="1"/>
  <c r="F153" i="1"/>
  <c r="W152" i="1"/>
  <c r="U152" i="1"/>
  <c r="S152" i="1"/>
  <c r="X152" i="1" s="1"/>
  <c r="R152" i="1"/>
  <c r="V152" i="1" s="1"/>
  <c r="M152" i="1"/>
  <c r="F152" i="1"/>
  <c r="W151" i="1"/>
  <c r="U151" i="1"/>
  <c r="S151" i="1"/>
  <c r="X151" i="1" s="1"/>
  <c r="R151" i="1"/>
  <c r="V151" i="1" s="1"/>
  <c r="M151" i="1"/>
  <c r="F151" i="1"/>
  <c r="W150" i="1"/>
  <c r="U150" i="1"/>
  <c r="S150" i="1"/>
  <c r="X150" i="1" s="1"/>
  <c r="Q150" i="1"/>
  <c r="P150" i="1"/>
  <c r="M150" i="1"/>
  <c r="F150" i="1"/>
  <c r="W149" i="1"/>
  <c r="U149" i="1"/>
  <c r="S149" i="1"/>
  <c r="X149" i="1" s="1"/>
  <c r="R149" i="1"/>
  <c r="V149" i="1" s="1"/>
  <c r="M149" i="1"/>
  <c r="F149" i="1"/>
  <c r="W148" i="1"/>
  <c r="U148" i="1"/>
  <c r="S148" i="1"/>
  <c r="X148" i="1" s="1"/>
  <c r="R148" i="1"/>
  <c r="V148" i="1" s="1"/>
  <c r="M148" i="1"/>
  <c r="F148" i="1"/>
  <c r="W147" i="1"/>
  <c r="U147" i="1"/>
  <c r="S147" i="1"/>
  <c r="X147" i="1" s="1"/>
  <c r="Q147" i="1"/>
  <c r="P147" i="1"/>
  <c r="M147" i="1"/>
  <c r="F147" i="1"/>
  <c r="W146" i="1"/>
  <c r="U146" i="1"/>
  <c r="S146" i="1"/>
  <c r="X146" i="1" s="1"/>
  <c r="R146" i="1"/>
  <c r="V146" i="1" s="1"/>
  <c r="M146" i="1"/>
  <c r="F146" i="1"/>
  <c r="W145" i="1"/>
  <c r="U145" i="1"/>
  <c r="S145" i="1"/>
  <c r="X145" i="1" s="1"/>
  <c r="R145" i="1"/>
  <c r="V145" i="1" s="1"/>
  <c r="M145" i="1"/>
  <c r="F145" i="1"/>
  <c r="W144" i="1"/>
  <c r="U144" i="1"/>
  <c r="S144" i="1"/>
  <c r="X144" i="1" s="1"/>
  <c r="Q144" i="1"/>
  <c r="P144" i="1"/>
  <c r="M144" i="1"/>
  <c r="W143" i="1"/>
  <c r="U143" i="1"/>
  <c r="S143" i="1"/>
  <c r="X143" i="1" s="1"/>
  <c r="R143" i="1"/>
  <c r="V143" i="1" s="1"/>
  <c r="M143" i="1"/>
  <c r="F143" i="1"/>
  <c r="W142" i="1"/>
  <c r="U142" i="1"/>
  <c r="S142" i="1"/>
  <c r="X142" i="1" s="1"/>
  <c r="R142" i="1"/>
  <c r="V142" i="1" s="1"/>
  <c r="M142" i="1"/>
  <c r="F142" i="1"/>
  <c r="W141" i="1"/>
  <c r="U141" i="1"/>
  <c r="S141" i="1"/>
  <c r="X141" i="1" s="1"/>
  <c r="Q141" i="1"/>
  <c r="P141" i="1"/>
  <c r="M141" i="1"/>
  <c r="F141" i="1"/>
  <c r="W140" i="1"/>
  <c r="U140" i="1"/>
  <c r="S140" i="1"/>
  <c r="X140" i="1" s="1"/>
  <c r="R140" i="1"/>
  <c r="V140" i="1" s="1"/>
  <c r="M140" i="1"/>
  <c r="F140" i="1"/>
  <c r="W139" i="1"/>
  <c r="U139" i="1"/>
  <c r="S139" i="1"/>
  <c r="X139" i="1" s="1"/>
  <c r="R139" i="1"/>
  <c r="V139" i="1" s="1"/>
  <c r="M139" i="1"/>
  <c r="F139" i="1"/>
  <c r="W138" i="1"/>
  <c r="U138" i="1"/>
  <c r="S138" i="1"/>
  <c r="X138" i="1" s="1"/>
  <c r="Q138" i="1"/>
  <c r="P138" i="1"/>
  <c r="M138" i="1"/>
  <c r="F138" i="1"/>
  <c r="W137" i="1"/>
  <c r="U137" i="1"/>
  <c r="S137" i="1"/>
  <c r="X137" i="1" s="1"/>
  <c r="R137" i="1"/>
  <c r="V137" i="1" s="1"/>
  <c r="M137" i="1"/>
  <c r="F137" i="1"/>
  <c r="W136" i="1"/>
  <c r="U136" i="1"/>
  <c r="S136" i="1"/>
  <c r="X136" i="1" s="1"/>
  <c r="R136" i="1"/>
  <c r="V136" i="1" s="1"/>
  <c r="M136" i="1"/>
  <c r="F136" i="1"/>
  <c r="W135" i="1"/>
  <c r="U135" i="1"/>
  <c r="S135" i="1"/>
  <c r="X135" i="1" s="1"/>
  <c r="Q135" i="1"/>
  <c r="P135" i="1"/>
  <c r="M135" i="1"/>
  <c r="F135" i="1"/>
  <c r="W134" i="1"/>
  <c r="U134" i="1"/>
  <c r="S134" i="1"/>
  <c r="X134" i="1" s="1"/>
  <c r="R134" i="1"/>
  <c r="V134" i="1" s="1"/>
  <c r="M134" i="1"/>
  <c r="W133" i="1"/>
  <c r="U133" i="1"/>
  <c r="R133" i="1"/>
  <c r="V133" i="1" s="1"/>
  <c r="K133" i="1"/>
  <c r="S133" i="1" s="1"/>
  <c r="X133" i="1" s="1"/>
  <c r="F133" i="1"/>
  <c r="W132" i="1"/>
  <c r="U132" i="1"/>
  <c r="Q132" i="1"/>
  <c r="P132" i="1"/>
  <c r="K132" i="1"/>
  <c r="S132" i="1" s="1"/>
  <c r="X132" i="1" s="1"/>
  <c r="F132" i="1"/>
  <c r="W131" i="1"/>
  <c r="U131" i="1"/>
  <c r="R131" i="1"/>
  <c r="V131" i="1" s="1"/>
  <c r="K131" i="1"/>
  <c r="S131" i="1" s="1"/>
  <c r="X131" i="1" s="1"/>
  <c r="F131" i="1"/>
  <c r="W130" i="1"/>
  <c r="U130" i="1"/>
  <c r="S130" i="1"/>
  <c r="X130" i="1" s="1"/>
  <c r="R130" i="1"/>
  <c r="V130" i="1" s="1"/>
  <c r="M130" i="1"/>
  <c r="F130" i="1"/>
  <c r="W129" i="1"/>
  <c r="U129" i="1"/>
  <c r="S129" i="1"/>
  <c r="X129" i="1" s="1"/>
  <c r="Q129" i="1"/>
  <c r="P129" i="1"/>
  <c r="M129" i="1"/>
  <c r="F129" i="1"/>
  <c r="W128" i="1"/>
  <c r="U128" i="1"/>
  <c r="S128" i="1"/>
  <c r="X128" i="1" s="1"/>
  <c r="R128" i="1"/>
  <c r="V128" i="1" s="1"/>
  <c r="M128" i="1"/>
  <c r="F128" i="1"/>
  <c r="W127" i="1"/>
  <c r="U127" i="1"/>
  <c r="S127" i="1"/>
  <c r="X127" i="1" s="1"/>
  <c r="R127" i="1"/>
  <c r="V127" i="1" s="1"/>
  <c r="M127" i="1"/>
  <c r="F127" i="1"/>
  <c r="W126" i="1"/>
  <c r="U126" i="1"/>
  <c r="S126" i="1"/>
  <c r="X126" i="1" s="1"/>
  <c r="Q126" i="1"/>
  <c r="P126" i="1"/>
  <c r="M126" i="1"/>
  <c r="F126" i="1"/>
  <c r="W125" i="1"/>
  <c r="U125" i="1"/>
  <c r="S125" i="1"/>
  <c r="X125" i="1" s="1"/>
  <c r="R125" i="1"/>
  <c r="V125" i="1" s="1"/>
  <c r="M125" i="1"/>
  <c r="F125" i="1"/>
  <c r="W124" i="1"/>
  <c r="U124" i="1"/>
  <c r="S124" i="1"/>
  <c r="X124" i="1" s="1"/>
  <c r="R124" i="1"/>
  <c r="V124" i="1" s="1"/>
  <c r="M124" i="1"/>
  <c r="F124" i="1"/>
  <c r="W123" i="1"/>
  <c r="U123" i="1"/>
  <c r="S123" i="1"/>
  <c r="X123" i="1" s="1"/>
  <c r="Q123" i="1"/>
  <c r="P123" i="1"/>
  <c r="M123" i="1"/>
  <c r="F123" i="1"/>
  <c r="W122" i="1"/>
  <c r="U122" i="1"/>
  <c r="S122" i="1"/>
  <c r="X122" i="1" s="1"/>
  <c r="R122" i="1"/>
  <c r="V122" i="1" s="1"/>
  <c r="M122" i="1"/>
  <c r="F122" i="1"/>
  <c r="W121" i="1"/>
  <c r="U121" i="1"/>
  <c r="S121" i="1"/>
  <c r="X121" i="1" s="1"/>
  <c r="R121" i="1"/>
  <c r="V121" i="1" s="1"/>
  <c r="M121" i="1"/>
  <c r="F121" i="1"/>
  <c r="W120" i="1"/>
  <c r="U120" i="1"/>
  <c r="S120" i="1"/>
  <c r="X120" i="1" s="1"/>
  <c r="Q120" i="1"/>
  <c r="P120" i="1"/>
  <c r="M120" i="1"/>
  <c r="F120" i="1"/>
  <c r="W119" i="1"/>
  <c r="U119" i="1"/>
  <c r="S119" i="1"/>
  <c r="X119" i="1" s="1"/>
  <c r="R119" i="1"/>
  <c r="V119" i="1" s="1"/>
  <c r="M119" i="1"/>
  <c r="F119" i="1"/>
  <c r="W118" i="1"/>
  <c r="U118" i="1"/>
  <c r="S118" i="1"/>
  <c r="X118" i="1" s="1"/>
  <c r="R118" i="1"/>
  <c r="V118" i="1" s="1"/>
  <c r="M118" i="1"/>
  <c r="F118" i="1"/>
  <c r="W117" i="1"/>
  <c r="U117" i="1"/>
  <c r="S117" i="1"/>
  <c r="X117" i="1" s="1"/>
  <c r="Q117" i="1"/>
  <c r="P117" i="1"/>
  <c r="M117" i="1"/>
  <c r="F117" i="1"/>
  <c r="W116" i="1"/>
  <c r="U116" i="1"/>
  <c r="S116" i="1"/>
  <c r="X116" i="1" s="1"/>
  <c r="R116" i="1"/>
  <c r="V116" i="1" s="1"/>
  <c r="M116" i="1"/>
  <c r="F116" i="1"/>
  <c r="W115" i="1"/>
  <c r="U115" i="1"/>
  <c r="S115" i="1"/>
  <c r="X115" i="1" s="1"/>
  <c r="R115" i="1"/>
  <c r="V115" i="1" s="1"/>
  <c r="M115" i="1"/>
  <c r="F115" i="1"/>
  <c r="W114" i="1"/>
  <c r="U114" i="1"/>
  <c r="S114" i="1"/>
  <c r="X114" i="1" s="1"/>
  <c r="Q114" i="1"/>
  <c r="P114" i="1"/>
  <c r="M114" i="1"/>
  <c r="F114" i="1"/>
  <c r="W113" i="1"/>
  <c r="U113" i="1"/>
  <c r="S113" i="1"/>
  <c r="X113" i="1" s="1"/>
  <c r="R113" i="1"/>
  <c r="V113" i="1" s="1"/>
  <c r="M113" i="1"/>
  <c r="F113" i="1"/>
  <c r="W112" i="1"/>
  <c r="U112" i="1"/>
  <c r="S112" i="1"/>
  <c r="X112" i="1" s="1"/>
  <c r="Q112" i="1"/>
  <c r="R112" i="1" s="1"/>
  <c r="V112" i="1" s="1"/>
  <c r="M112" i="1"/>
  <c r="F112" i="1"/>
  <c r="W111" i="1"/>
  <c r="U111" i="1"/>
  <c r="S111" i="1"/>
  <c r="X111" i="1" s="1"/>
  <c r="Q111" i="1"/>
  <c r="R111" i="1" s="1"/>
  <c r="V111" i="1" s="1"/>
  <c r="M111" i="1"/>
  <c r="F111" i="1"/>
  <c r="W110" i="1"/>
  <c r="U110" i="1"/>
  <c r="S110" i="1"/>
  <c r="X110" i="1" s="1"/>
  <c r="R110" i="1"/>
  <c r="V110" i="1" s="1"/>
  <c r="M110" i="1"/>
  <c r="F110" i="1"/>
  <c r="W109" i="1"/>
  <c r="U109" i="1"/>
  <c r="S109" i="1"/>
  <c r="X109" i="1" s="1"/>
  <c r="R109" i="1"/>
  <c r="V109" i="1" s="1"/>
  <c r="M109" i="1"/>
  <c r="F109" i="1"/>
  <c r="W108" i="1"/>
  <c r="U108" i="1"/>
  <c r="S108" i="1"/>
  <c r="X108" i="1" s="1"/>
  <c r="Q108" i="1"/>
  <c r="P108" i="1"/>
  <c r="M108" i="1"/>
  <c r="F108" i="1"/>
  <c r="W107" i="1"/>
  <c r="U107" i="1"/>
  <c r="S107" i="1"/>
  <c r="X107" i="1" s="1"/>
  <c r="R107" i="1"/>
  <c r="V107" i="1" s="1"/>
  <c r="M107" i="1"/>
  <c r="F107" i="1"/>
  <c r="W106" i="1"/>
  <c r="U106" i="1"/>
  <c r="S106" i="1"/>
  <c r="X106" i="1" s="1"/>
  <c r="R106" i="1"/>
  <c r="V106" i="1" s="1"/>
  <c r="M106" i="1"/>
  <c r="F106" i="1"/>
  <c r="W105" i="1"/>
  <c r="U105" i="1"/>
  <c r="S105" i="1"/>
  <c r="X105" i="1" s="1"/>
  <c r="Q105" i="1"/>
  <c r="P105" i="1"/>
  <c r="M105" i="1"/>
  <c r="W104" i="1"/>
  <c r="U104" i="1"/>
  <c r="S104" i="1"/>
  <c r="X104" i="1" s="1"/>
  <c r="R104" i="1"/>
  <c r="V104" i="1" s="1"/>
  <c r="M104" i="1"/>
  <c r="W103" i="1"/>
  <c r="U103" i="1"/>
  <c r="S103" i="1"/>
  <c r="X103" i="1" s="1"/>
  <c r="R103" i="1"/>
  <c r="V103" i="1" s="1"/>
  <c r="M103" i="1"/>
  <c r="W102" i="1"/>
  <c r="U102" i="1"/>
  <c r="S102" i="1"/>
  <c r="X102" i="1" s="1"/>
  <c r="Q102" i="1"/>
  <c r="P102" i="1"/>
  <c r="M102" i="1"/>
  <c r="F102" i="1"/>
  <c r="W101" i="1"/>
  <c r="U101" i="1"/>
  <c r="S101" i="1"/>
  <c r="X101" i="1" s="1"/>
  <c r="R101" i="1"/>
  <c r="V101" i="1" s="1"/>
  <c r="M101" i="1"/>
  <c r="W100" i="1"/>
  <c r="U100" i="1"/>
  <c r="S100" i="1"/>
  <c r="X100" i="1" s="1"/>
  <c r="R100" i="1"/>
  <c r="V100" i="1" s="1"/>
  <c r="M100" i="1"/>
  <c r="W99" i="1"/>
  <c r="U99" i="1"/>
  <c r="S99" i="1"/>
  <c r="X99" i="1" s="1"/>
  <c r="Q99" i="1"/>
  <c r="P99" i="1"/>
  <c r="M99" i="1"/>
  <c r="F99" i="1"/>
  <c r="W98" i="1"/>
  <c r="U98" i="1"/>
  <c r="S98" i="1"/>
  <c r="X98" i="1" s="1"/>
  <c r="R98" i="1"/>
  <c r="V98" i="1" s="1"/>
  <c r="M98" i="1"/>
  <c r="W97" i="1"/>
  <c r="U97" i="1"/>
  <c r="S97" i="1"/>
  <c r="X97" i="1" s="1"/>
  <c r="R97" i="1"/>
  <c r="V97" i="1" s="1"/>
  <c r="M97" i="1"/>
  <c r="F97" i="1"/>
  <c r="W96" i="1"/>
  <c r="U96" i="1"/>
  <c r="S96" i="1"/>
  <c r="X96" i="1" s="1"/>
  <c r="Q96" i="1"/>
  <c r="P96" i="1"/>
  <c r="M96" i="1"/>
  <c r="W95" i="1"/>
  <c r="U95" i="1"/>
  <c r="S95" i="1"/>
  <c r="X95" i="1" s="1"/>
  <c r="R95" i="1"/>
  <c r="V95" i="1" s="1"/>
  <c r="M95" i="1"/>
  <c r="F95" i="1"/>
  <c r="W94" i="1"/>
  <c r="U94" i="1"/>
  <c r="S94" i="1"/>
  <c r="X94" i="1" s="1"/>
  <c r="R94" i="1"/>
  <c r="V94" i="1" s="1"/>
  <c r="M94" i="1"/>
  <c r="F94" i="1"/>
  <c r="W93" i="1"/>
  <c r="U93" i="1"/>
  <c r="S93" i="1"/>
  <c r="X93" i="1" s="1"/>
  <c r="Q93" i="1"/>
  <c r="P93" i="1"/>
  <c r="M93" i="1"/>
  <c r="F93" i="1"/>
  <c r="W92" i="1"/>
  <c r="U92" i="1"/>
  <c r="S92" i="1"/>
  <c r="X92" i="1" s="1"/>
  <c r="R92" i="1"/>
  <c r="V92" i="1" s="1"/>
  <c r="M92" i="1"/>
  <c r="F92" i="1"/>
  <c r="W91" i="1"/>
  <c r="U91" i="1"/>
  <c r="S91" i="1"/>
  <c r="X91" i="1" s="1"/>
  <c r="R91" i="1"/>
  <c r="V91" i="1" s="1"/>
  <c r="M91" i="1"/>
  <c r="F91" i="1"/>
  <c r="W90" i="1"/>
  <c r="U90" i="1"/>
  <c r="S90" i="1"/>
  <c r="X90" i="1" s="1"/>
  <c r="Q90" i="1"/>
  <c r="P90" i="1"/>
  <c r="M90" i="1"/>
  <c r="F90" i="1"/>
  <c r="W89" i="1"/>
  <c r="U89" i="1"/>
  <c r="S89" i="1"/>
  <c r="X89" i="1" s="1"/>
  <c r="R89" i="1"/>
  <c r="V89" i="1" s="1"/>
  <c r="M89" i="1"/>
  <c r="F89" i="1"/>
  <c r="W88" i="1"/>
  <c r="U88" i="1"/>
  <c r="S88" i="1"/>
  <c r="X88" i="1" s="1"/>
  <c r="R88" i="1"/>
  <c r="V88" i="1" s="1"/>
  <c r="M88" i="1"/>
  <c r="W87" i="1"/>
  <c r="U87" i="1"/>
  <c r="S87" i="1"/>
  <c r="X87" i="1" s="1"/>
  <c r="Q87" i="1"/>
  <c r="P87" i="1"/>
  <c r="M87" i="1"/>
  <c r="F87" i="1"/>
  <c r="W86" i="1"/>
  <c r="U86" i="1"/>
  <c r="S86" i="1"/>
  <c r="X86" i="1" s="1"/>
  <c r="R86" i="1"/>
  <c r="V86" i="1" s="1"/>
  <c r="M86" i="1"/>
  <c r="F86" i="1"/>
  <c r="W85" i="1"/>
  <c r="U85" i="1"/>
  <c r="S85" i="1"/>
  <c r="X85" i="1" s="1"/>
  <c r="R85" i="1"/>
  <c r="V85" i="1" s="1"/>
  <c r="M85" i="1"/>
  <c r="F85" i="1"/>
  <c r="W84" i="1"/>
  <c r="U84" i="1"/>
  <c r="S84" i="1"/>
  <c r="X84" i="1" s="1"/>
  <c r="Q84" i="1"/>
  <c r="P84" i="1"/>
  <c r="M84" i="1"/>
  <c r="F84" i="1"/>
  <c r="W83" i="1"/>
  <c r="U83" i="1"/>
  <c r="S83" i="1"/>
  <c r="X83" i="1" s="1"/>
  <c r="R83" i="1"/>
  <c r="V83" i="1" s="1"/>
  <c r="M83" i="1"/>
  <c r="F83" i="1"/>
  <c r="W82" i="1"/>
  <c r="U82" i="1"/>
  <c r="S82" i="1"/>
  <c r="X82" i="1" s="1"/>
  <c r="R82" i="1"/>
  <c r="V82" i="1" s="1"/>
  <c r="M82" i="1"/>
  <c r="W81" i="1"/>
  <c r="U81" i="1"/>
  <c r="Q81" i="1"/>
  <c r="P81" i="1"/>
  <c r="K81" i="1"/>
  <c r="M81" i="1" s="1"/>
  <c r="F81" i="1"/>
  <c r="W80" i="1"/>
  <c r="U80" i="1"/>
  <c r="R80" i="1"/>
  <c r="V80" i="1" s="1"/>
  <c r="K80" i="1"/>
  <c r="S80" i="1" s="1"/>
  <c r="X80" i="1" s="1"/>
  <c r="W79" i="1"/>
  <c r="U79" i="1"/>
  <c r="S79" i="1"/>
  <c r="X79" i="1" s="1"/>
  <c r="R79" i="1"/>
  <c r="V79" i="1" s="1"/>
  <c r="M79" i="1"/>
  <c r="F79" i="1"/>
  <c r="W78" i="1"/>
  <c r="U78" i="1"/>
  <c r="S78" i="1"/>
  <c r="X78" i="1" s="1"/>
  <c r="Q78" i="1"/>
  <c r="P78" i="1"/>
  <c r="M78" i="1"/>
  <c r="F78" i="1"/>
  <c r="W77" i="1"/>
  <c r="U77" i="1"/>
  <c r="S77" i="1"/>
  <c r="X77" i="1" s="1"/>
  <c r="R77" i="1"/>
  <c r="V77" i="1" s="1"/>
  <c r="M77" i="1"/>
  <c r="F77" i="1"/>
  <c r="W76" i="1"/>
  <c r="U76" i="1"/>
  <c r="S76" i="1"/>
  <c r="X76" i="1" s="1"/>
  <c r="R76" i="1"/>
  <c r="V76" i="1" s="1"/>
  <c r="M76" i="1"/>
  <c r="F76" i="1"/>
  <c r="W75" i="1"/>
  <c r="U75" i="1"/>
  <c r="S75" i="1"/>
  <c r="X75" i="1" s="1"/>
  <c r="Q75" i="1"/>
  <c r="P75" i="1"/>
  <c r="M75" i="1"/>
  <c r="F75" i="1"/>
  <c r="W74" i="1"/>
  <c r="U74" i="1"/>
  <c r="S74" i="1"/>
  <c r="X74" i="1" s="1"/>
  <c r="R74" i="1"/>
  <c r="V74" i="1" s="1"/>
  <c r="M74" i="1"/>
  <c r="F74" i="1"/>
  <c r="W73" i="1"/>
  <c r="U73" i="1"/>
  <c r="S73" i="1"/>
  <c r="X73" i="1" s="1"/>
  <c r="R73" i="1"/>
  <c r="V73" i="1" s="1"/>
  <c r="M73" i="1"/>
  <c r="F73" i="1"/>
  <c r="W72" i="1"/>
  <c r="U72" i="1"/>
  <c r="S72" i="1"/>
  <c r="X72" i="1" s="1"/>
  <c r="Q72" i="1"/>
  <c r="P72" i="1"/>
  <c r="M72" i="1"/>
  <c r="F72" i="1"/>
  <c r="W71" i="1"/>
  <c r="U71" i="1"/>
  <c r="S71" i="1"/>
  <c r="X71" i="1" s="1"/>
  <c r="R71" i="1"/>
  <c r="V71" i="1" s="1"/>
  <c r="M71" i="1"/>
  <c r="F71" i="1"/>
  <c r="W70" i="1"/>
  <c r="U70" i="1"/>
  <c r="R70" i="1"/>
  <c r="V70" i="1" s="1"/>
  <c r="K70" i="1"/>
  <c r="S70" i="1" s="1"/>
  <c r="X70" i="1" s="1"/>
  <c r="W69" i="1"/>
  <c r="U69" i="1"/>
  <c r="Q69" i="1"/>
  <c r="P69" i="1"/>
  <c r="K69" i="1"/>
  <c r="S69" i="1" s="1"/>
  <c r="X69" i="1" s="1"/>
  <c r="F69" i="1"/>
  <c r="W68" i="1"/>
  <c r="U68" i="1"/>
  <c r="R68" i="1"/>
  <c r="V68" i="1" s="1"/>
  <c r="K68" i="1"/>
  <c r="S68" i="1" s="1"/>
  <c r="X68" i="1" s="1"/>
  <c r="F68" i="1"/>
  <c r="W67" i="1"/>
  <c r="U67" i="1"/>
  <c r="S67" i="1"/>
  <c r="X67" i="1" s="1"/>
  <c r="R67" i="1"/>
  <c r="V67" i="1" s="1"/>
  <c r="M67" i="1"/>
  <c r="F67" i="1"/>
  <c r="W66" i="1"/>
  <c r="U66" i="1"/>
  <c r="S66" i="1"/>
  <c r="X66" i="1" s="1"/>
  <c r="Q66" i="1"/>
  <c r="P66" i="1"/>
  <c r="M66" i="1"/>
  <c r="F66" i="1"/>
  <c r="W65" i="1"/>
  <c r="U65" i="1"/>
  <c r="S65" i="1"/>
  <c r="X65" i="1" s="1"/>
  <c r="R65" i="1"/>
  <c r="V65" i="1" s="1"/>
  <c r="M65" i="1"/>
  <c r="W64" i="1"/>
  <c r="U64" i="1"/>
  <c r="S64" i="1"/>
  <c r="X64" i="1" s="1"/>
  <c r="R64" i="1"/>
  <c r="V64" i="1" s="1"/>
  <c r="M64" i="1"/>
  <c r="F64" i="1"/>
  <c r="W63" i="1"/>
  <c r="U63" i="1"/>
  <c r="S63" i="1"/>
  <c r="X63" i="1" s="1"/>
  <c r="Q63" i="1"/>
  <c r="P63" i="1"/>
  <c r="M63" i="1"/>
  <c r="F63" i="1"/>
  <c r="W62" i="1"/>
  <c r="U62" i="1"/>
  <c r="S62" i="1"/>
  <c r="X62" i="1" s="1"/>
  <c r="R62" i="1"/>
  <c r="V62" i="1" s="1"/>
  <c r="M62" i="1"/>
  <c r="F62" i="1"/>
  <c r="W61" i="1"/>
  <c r="U61" i="1"/>
  <c r="S61" i="1"/>
  <c r="X61" i="1" s="1"/>
  <c r="R61" i="1"/>
  <c r="V61" i="1" s="1"/>
  <c r="M61" i="1"/>
  <c r="F61" i="1"/>
  <c r="W60" i="1"/>
  <c r="U60" i="1"/>
  <c r="S60" i="1"/>
  <c r="X60" i="1" s="1"/>
  <c r="P60" i="1"/>
  <c r="R60" i="1" s="1"/>
  <c r="V60" i="1" s="1"/>
  <c r="M60" i="1"/>
  <c r="F60" i="1"/>
  <c r="W59" i="1"/>
  <c r="U59" i="1"/>
  <c r="S59" i="1"/>
  <c r="X59" i="1" s="1"/>
  <c r="R59" i="1"/>
  <c r="V59" i="1" s="1"/>
  <c r="P59" i="1"/>
  <c r="M59" i="1"/>
  <c r="F59" i="1"/>
  <c r="W58" i="1"/>
  <c r="U58" i="1"/>
  <c r="S58" i="1"/>
  <c r="X58" i="1" s="1"/>
  <c r="R58" i="1"/>
  <c r="V58" i="1" s="1"/>
  <c r="M58" i="1"/>
  <c r="F58" i="1"/>
  <c r="W57" i="1"/>
  <c r="U57" i="1"/>
  <c r="S57" i="1"/>
  <c r="X57" i="1" s="1"/>
  <c r="Q57" i="1"/>
  <c r="P57" i="1"/>
  <c r="M57" i="1"/>
  <c r="F57" i="1"/>
  <c r="W56" i="1"/>
  <c r="U56" i="1"/>
  <c r="S56" i="1"/>
  <c r="X56" i="1" s="1"/>
  <c r="R56" i="1"/>
  <c r="V56" i="1" s="1"/>
  <c r="M56" i="1"/>
  <c r="F56" i="1"/>
  <c r="W55" i="1"/>
  <c r="U55" i="1"/>
  <c r="S55" i="1"/>
  <c r="X55" i="1" s="1"/>
  <c r="R55" i="1"/>
  <c r="V55" i="1" s="1"/>
  <c r="M55" i="1"/>
  <c r="F55" i="1"/>
  <c r="W54" i="1"/>
  <c r="U54" i="1"/>
  <c r="S54" i="1"/>
  <c r="X54" i="1" s="1"/>
  <c r="Q54" i="1"/>
  <c r="P54" i="1"/>
  <c r="M54" i="1"/>
  <c r="F54" i="1"/>
  <c r="W53" i="1"/>
  <c r="U53" i="1"/>
  <c r="S53" i="1"/>
  <c r="X53" i="1" s="1"/>
  <c r="R53" i="1"/>
  <c r="V53" i="1" s="1"/>
  <c r="M53" i="1"/>
  <c r="F53" i="1"/>
  <c r="W52" i="1"/>
  <c r="U52" i="1"/>
  <c r="S52" i="1"/>
  <c r="X52" i="1" s="1"/>
  <c r="R52" i="1"/>
  <c r="V52" i="1" s="1"/>
  <c r="M52" i="1"/>
  <c r="W51" i="1"/>
  <c r="U51" i="1"/>
  <c r="S51" i="1"/>
  <c r="X51" i="1" s="1"/>
  <c r="P51" i="1"/>
  <c r="R51" i="1" s="1"/>
  <c r="V51" i="1" s="1"/>
  <c r="M51" i="1"/>
  <c r="W50" i="1"/>
  <c r="U50" i="1"/>
  <c r="S50" i="1"/>
  <c r="X50" i="1" s="1"/>
  <c r="P50" i="1"/>
  <c r="R50" i="1" s="1"/>
  <c r="V50" i="1" s="1"/>
  <c r="M50" i="1"/>
  <c r="F50" i="1"/>
  <c r="W49" i="1"/>
  <c r="U49" i="1"/>
  <c r="S49" i="1"/>
  <c r="X49" i="1" s="1"/>
  <c r="R49" i="1"/>
  <c r="V49" i="1" s="1"/>
  <c r="M49" i="1"/>
  <c r="F49" i="1"/>
  <c r="W48" i="1"/>
  <c r="U48" i="1"/>
  <c r="S48" i="1"/>
  <c r="X48" i="1" s="1"/>
  <c r="Q48" i="1"/>
  <c r="P48" i="1"/>
  <c r="M48" i="1"/>
  <c r="F48" i="1"/>
  <c r="W47" i="1"/>
  <c r="U47" i="1"/>
  <c r="S47" i="1"/>
  <c r="X47" i="1" s="1"/>
  <c r="R47" i="1"/>
  <c r="V47" i="1" s="1"/>
  <c r="M47" i="1"/>
  <c r="F47" i="1"/>
  <c r="W46" i="1"/>
  <c r="U46" i="1"/>
  <c r="S46" i="1"/>
  <c r="X46" i="1" s="1"/>
  <c r="R46" i="1"/>
  <c r="V46" i="1" s="1"/>
  <c r="M46" i="1"/>
  <c r="F46" i="1"/>
  <c r="W45" i="1"/>
  <c r="U45" i="1"/>
  <c r="S45" i="1"/>
  <c r="X45" i="1" s="1"/>
  <c r="Q45" i="1"/>
  <c r="P45" i="1"/>
  <c r="M45" i="1"/>
  <c r="F45" i="1"/>
  <c r="W44" i="1"/>
  <c r="U44" i="1"/>
  <c r="S44" i="1"/>
  <c r="X44" i="1" s="1"/>
  <c r="R44" i="1"/>
  <c r="V44" i="1" s="1"/>
  <c r="M44" i="1"/>
  <c r="F44" i="1"/>
  <c r="W43" i="1"/>
  <c r="U43" i="1"/>
  <c r="S43" i="1"/>
  <c r="X43" i="1" s="1"/>
  <c r="R43" i="1"/>
  <c r="V43" i="1" s="1"/>
  <c r="M43" i="1"/>
  <c r="F43" i="1"/>
  <c r="W42" i="1"/>
  <c r="U42" i="1"/>
  <c r="S42" i="1"/>
  <c r="X42" i="1" s="1"/>
  <c r="Q42" i="1"/>
  <c r="P42" i="1"/>
  <c r="M42" i="1"/>
  <c r="F42" i="1"/>
  <c r="W41" i="1"/>
  <c r="U41" i="1"/>
  <c r="S41" i="1"/>
  <c r="X41" i="1" s="1"/>
  <c r="R41" i="1"/>
  <c r="V41" i="1" s="1"/>
  <c r="M41" i="1"/>
  <c r="F41" i="1"/>
  <c r="W40" i="1"/>
  <c r="U40" i="1"/>
  <c r="S40" i="1"/>
  <c r="X40" i="1" s="1"/>
  <c r="R40" i="1"/>
  <c r="V40" i="1" s="1"/>
  <c r="M40" i="1"/>
  <c r="W39" i="1"/>
  <c r="U39" i="1"/>
  <c r="S39" i="1"/>
  <c r="X39" i="1" s="1"/>
  <c r="Q39" i="1"/>
  <c r="P39" i="1"/>
  <c r="M39" i="1"/>
  <c r="W38" i="1"/>
  <c r="U38" i="1"/>
  <c r="S38" i="1"/>
  <c r="X38" i="1" s="1"/>
  <c r="R38" i="1"/>
  <c r="V38" i="1" s="1"/>
  <c r="M38" i="1"/>
  <c r="W37" i="1"/>
  <c r="U37" i="1"/>
  <c r="S37" i="1"/>
  <c r="X37" i="1" s="1"/>
  <c r="R37" i="1"/>
  <c r="V37" i="1" s="1"/>
  <c r="M37" i="1"/>
  <c r="F37" i="1"/>
  <c r="W36" i="1"/>
  <c r="U36" i="1"/>
  <c r="S36" i="1"/>
  <c r="X36" i="1" s="1"/>
  <c r="Q36" i="1"/>
  <c r="P36" i="1"/>
  <c r="M36" i="1"/>
  <c r="F36" i="1"/>
  <c r="W35" i="1"/>
  <c r="U35" i="1"/>
  <c r="S35" i="1"/>
  <c r="X35" i="1" s="1"/>
  <c r="R35" i="1"/>
  <c r="V35" i="1" s="1"/>
  <c r="M35" i="1"/>
  <c r="F35" i="1"/>
  <c r="W34" i="1"/>
  <c r="U34" i="1"/>
  <c r="S34" i="1"/>
  <c r="X34" i="1" s="1"/>
  <c r="R34" i="1"/>
  <c r="V34" i="1" s="1"/>
  <c r="M34" i="1"/>
  <c r="W33" i="1"/>
  <c r="U33" i="1"/>
  <c r="S33" i="1"/>
  <c r="X33" i="1" s="1"/>
  <c r="Q33" i="1"/>
  <c r="P33" i="1"/>
  <c r="M33" i="1"/>
  <c r="W32" i="1"/>
  <c r="U32" i="1"/>
  <c r="S32" i="1"/>
  <c r="X32" i="1" s="1"/>
  <c r="R32" i="1"/>
  <c r="V32" i="1" s="1"/>
  <c r="M32" i="1"/>
  <c r="F32" i="1"/>
  <c r="W31" i="1"/>
  <c r="U31" i="1"/>
  <c r="S31" i="1"/>
  <c r="X31" i="1" s="1"/>
  <c r="R31" i="1"/>
  <c r="V31" i="1" s="1"/>
  <c r="M31" i="1"/>
  <c r="W30" i="1"/>
  <c r="U30" i="1"/>
  <c r="S30" i="1"/>
  <c r="X30" i="1" s="1"/>
  <c r="Q30" i="1"/>
  <c r="P30" i="1"/>
  <c r="M30" i="1"/>
  <c r="F30" i="1"/>
  <c r="W29" i="1"/>
  <c r="S29" i="1"/>
  <c r="X29" i="1" s="1"/>
  <c r="R29" i="1"/>
  <c r="V29" i="1" s="1"/>
  <c r="N29" i="1"/>
  <c r="U29" i="1" s="1"/>
  <c r="M29" i="1"/>
  <c r="F29" i="1"/>
  <c r="W28" i="1"/>
  <c r="U28" i="1"/>
  <c r="S28" i="1"/>
  <c r="X28" i="1" s="1"/>
  <c r="R28" i="1"/>
  <c r="V28" i="1" s="1"/>
  <c r="M28" i="1"/>
  <c r="W27" i="1"/>
  <c r="U27" i="1"/>
  <c r="S27" i="1"/>
  <c r="X27" i="1" s="1"/>
  <c r="Q27" i="1"/>
  <c r="P27" i="1"/>
  <c r="M27" i="1"/>
  <c r="F27" i="1"/>
  <c r="W26" i="1"/>
  <c r="U26" i="1"/>
  <c r="S26" i="1"/>
  <c r="X26" i="1" s="1"/>
  <c r="R26" i="1"/>
  <c r="V26" i="1" s="1"/>
  <c r="M26" i="1"/>
  <c r="F26" i="1"/>
  <c r="W25" i="1"/>
  <c r="U25" i="1"/>
  <c r="S25" i="1"/>
  <c r="X25" i="1" s="1"/>
  <c r="R25" i="1"/>
  <c r="V25" i="1" s="1"/>
  <c r="M25" i="1"/>
  <c r="F25" i="1"/>
  <c r="W24" i="1"/>
  <c r="U24" i="1"/>
  <c r="S24" i="1"/>
  <c r="X24" i="1" s="1"/>
  <c r="Q24" i="1"/>
  <c r="P24" i="1"/>
  <c r="M24" i="1"/>
  <c r="F24" i="1"/>
  <c r="W23" i="1"/>
  <c r="U23" i="1"/>
  <c r="S23" i="1"/>
  <c r="X23" i="1" s="1"/>
  <c r="R23" i="1"/>
  <c r="V23" i="1" s="1"/>
  <c r="M23" i="1"/>
  <c r="F23" i="1"/>
  <c r="W22" i="1"/>
  <c r="U22" i="1"/>
  <c r="S22" i="1"/>
  <c r="X22" i="1" s="1"/>
  <c r="R22" i="1"/>
  <c r="V22" i="1" s="1"/>
  <c r="M22" i="1"/>
  <c r="F22" i="1"/>
  <c r="W21" i="1"/>
  <c r="U21" i="1"/>
  <c r="S21" i="1"/>
  <c r="X21" i="1" s="1"/>
  <c r="Q21" i="1"/>
  <c r="P21" i="1"/>
  <c r="M21" i="1"/>
  <c r="F21" i="1"/>
  <c r="W20" i="1"/>
  <c r="U20" i="1"/>
  <c r="S20" i="1"/>
  <c r="X20" i="1" s="1"/>
  <c r="R20" i="1"/>
  <c r="V20" i="1" s="1"/>
  <c r="M20" i="1"/>
  <c r="W19" i="1"/>
  <c r="U19" i="1"/>
  <c r="S19" i="1"/>
  <c r="X19" i="1" s="1"/>
  <c r="R19" i="1"/>
  <c r="V19" i="1" s="1"/>
  <c r="M19" i="1"/>
  <c r="F19" i="1"/>
  <c r="W18" i="1"/>
  <c r="U18" i="1"/>
  <c r="S18" i="1"/>
  <c r="X18" i="1" s="1"/>
  <c r="Q18" i="1"/>
  <c r="P18" i="1"/>
  <c r="M18" i="1"/>
  <c r="F18" i="1"/>
  <c r="W17" i="1"/>
  <c r="U17" i="1"/>
  <c r="S17" i="1"/>
  <c r="X17" i="1" s="1"/>
  <c r="R17" i="1"/>
  <c r="V17" i="1" s="1"/>
  <c r="M17" i="1"/>
  <c r="F17" i="1"/>
  <c r="W16" i="1"/>
  <c r="U16" i="1"/>
  <c r="S16" i="1"/>
  <c r="X16" i="1" s="1"/>
  <c r="R16" i="1"/>
  <c r="V16" i="1" s="1"/>
  <c r="M16" i="1"/>
  <c r="W15" i="1"/>
  <c r="U15" i="1"/>
  <c r="S15" i="1"/>
  <c r="X15" i="1" s="1"/>
  <c r="Q15" i="1"/>
  <c r="P15" i="1"/>
  <c r="M15" i="1"/>
  <c r="F15" i="1"/>
  <c r="W14" i="1"/>
  <c r="U14" i="1"/>
  <c r="S14" i="1"/>
  <c r="X14" i="1" s="1"/>
  <c r="R14" i="1"/>
  <c r="V14" i="1" s="1"/>
  <c r="M14" i="1"/>
  <c r="F14" i="1"/>
  <c r="W13" i="1"/>
  <c r="U13" i="1"/>
  <c r="S13" i="1"/>
  <c r="X13" i="1" s="1"/>
  <c r="R13" i="1"/>
  <c r="V13" i="1" s="1"/>
  <c r="M13" i="1"/>
  <c r="F13" i="1"/>
  <c r="W12" i="1"/>
  <c r="U12" i="1"/>
  <c r="S12" i="1"/>
  <c r="X12" i="1" s="1"/>
  <c r="Q12" i="1"/>
  <c r="P12" i="1"/>
  <c r="M12" i="1"/>
  <c r="F12" i="1"/>
  <c r="W11" i="1"/>
  <c r="U11" i="1"/>
  <c r="S11" i="1"/>
  <c r="X11" i="1" s="1"/>
  <c r="R11" i="1"/>
  <c r="V11" i="1" s="1"/>
  <c r="M11" i="1"/>
  <c r="F11" i="1"/>
  <c r="W10" i="1"/>
  <c r="U10" i="1"/>
  <c r="R10" i="1"/>
  <c r="V10" i="1" s="1"/>
  <c r="K10" i="1"/>
  <c r="S10" i="1" s="1"/>
  <c r="X10" i="1" s="1"/>
  <c r="F10" i="1"/>
  <c r="W9" i="1"/>
  <c r="U9" i="1"/>
  <c r="Q9" i="1"/>
  <c r="P9" i="1"/>
  <c r="K9" i="1"/>
  <c r="S9" i="1" s="1"/>
  <c r="X9" i="1" s="1"/>
  <c r="F9" i="1"/>
  <c r="W8" i="1"/>
  <c r="U8" i="1"/>
  <c r="S8" i="1"/>
  <c r="X8" i="1" s="1"/>
  <c r="R8" i="1"/>
  <c r="V8" i="1" s="1"/>
  <c r="M8" i="1"/>
  <c r="W7" i="1"/>
  <c r="U7" i="1"/>
  <c r="S7" i="1"/>
  <c r="X7" i="1" s="1"/>
  <c r="R7" i="1"/>
  <c r="V7" i="1" s="1"/>
  <c r="M7" i="1"/>
  <c r="F7" i="1"/>
  <c r="W6" i="1"/>
  <c r="U6" i="1"/>
  <c r="S6" i="1"/>
  <c r="X6" i="1" s="1"/>
  <c r="Q6" i="1"/>
  <c r="P6" i="1"/>
  <c r="M6" i="1"/>
  <c r="F6" i="1"/>
  <c r="W5" i="1"/>
  <c r="U5" i="1"/>
  <c r="S5" i="1"/>
  <c r="X5" i="1" s="1"/>
  <c r="R5" i="1"/>
  <c r="V5" i="1" s="1"/>
  <c r="M5" i="1"/>
  <c r="F5" i="1"/>
  <c r="W4" i="1"/>
  <c r="U4" i="1"/>
  <c r="S4" i="1"/>
  <c r="X4" i="1" s="1"/>
  <c r="R4" i="1"/>
  <c r="V4" i="1" s="1"/>
  <c r="M4" i="1"/>
  <c r="F4" i="1"/>
  <c r="W3" i="1"/>
  <c r="U3" i="1"/>
  <c r="S3" i="1"/>
  <c r="X3" i="1" s="1"/>
  <c r="Q3" i="1"/>
  <c r="P3" i="1"/>
  <c r="M3" i="1"/>
  <c r="F3" i="1"/>
  <c r="W2" i="1"/>
  <c r="U2" i="1"/>
  <c r="S2" i="1"/>
  <c r="X2" i="1" s="1"/>
  <c r="R2" i="1"/>
  <c r="V2" i="1" s="1"/>
  <c r="M2" i="1"/>
  <c r="F2" i="1"/>
  <c r="R159" i="1" l="1"/>
  <c r="V159" i="1" s="1"/>
  <c r="R171" i="1"/>
  <c r="V171" i="1" s="1"/>
  <c r="R195" i="1"/>
  <c r="V195" i="1" s="1"/>
  <c r="R147" i="1"/>
  <c r="V147" i="1" s="1"/>
  <c r="R42" i="1"/>
  <c r="V42" i="1" s="1"/>
  <c r="R48" i="1"/>
  <c r="V48" i="1" s="1"/>
  <c r="M9" i="1"/>
  <c r="R123" i="1"/>
  <c r="V123" i="1" s="1"/>
  <c r="R6" i="1"/>
  <c r="V6" i="1" s="1"/>
  <c r="R30" i="1"/>
  <c r="V30" i="1" s="1"/>
  <c r="R33" i="1"/>
  <c r="V33" i="1" s="1"/>
  <c r="R117" i="1"/>
  <c r="V117" i="1" s="1"/>
  <c r="R9" i="1"/>
  <c r="V9" i="1" s="1"/>
  <c r="R90" i="1"/>
  <c r="V90" i="1" s="1"/>
  <c r="R96" i="1"/>
  <c r="V96" i="1" s="1"/>
  <c r="R144" i="1"/>
  <c r="V144" i="1" s="1"/>
  <c r="R66" i="1"/>
  <c r="V66" i="1" s="1"/>
  <c r="R87" i="1"/>
  <c r="V87" i="1" s="1"/>
  <c r="R102" i="1"/>
  <c r="V102" i="1" s="1"/>
  <c r="R114" i="1"/>
  <c r="V114" i="1" s="1"/>
  <c r="R120" i="1"/>
  <c r="V120" i="1" s="1"/>
  <c r="R3" i="1"/>
  <c r="V3" i="1" s="1"/>
  <c r="R12" i="1"/>
  <c r="V12" i="1" s="1"/>
  <c r="R18" i="1"/>
  <c r="V18" i="1" s="1"/>
  <c r="R36" i="1"/>
  <c r="V36" i="1" s="1"/>
  <c r="R39" i="1"/>
  <c r="V39" i="1" s="1"/>
  <c r="R45" i="1"/>
  <c r="V45" i="1" s="1"/>
  <c r="R54" i="1"/>
  <c r="V54" i="1" s="1"/>
  <c r="R69" i="1"/>
  <c r="V69" i="1" s="1"/>
  <c r="R78" i="1"/>
  <c r="V78" i="1" s="1"/>
  <c r="R81" i="1"/>
  <c r="V81" i="1" s="1"/>
  <c r="R135" i="1"/>
  <c r="V135" i="1" s="1"/>
  <c r="R27" i="1"/>
  <c r="V27" i="1" s="1"/>
  <c r="R93" i="1"/>
  <c r="V93" i="1" s="1"/>
  <c r="R126" i="1"/>
  <c r="V126" i="1" s="1"/>
  <c r="R129" i="1"/>
  <c r="V129" i="1" s="1"/>
  <c r="R15" i="1"/>
  <c r="V15" i="1" s="1"/>
  <c r="R57" i="1"/>
  <c r="V57" i="1" s="1"/>
  <c r="R63" i="1"/>
  <c r="V63" i="1" s="1"/>
  <c r="R132" i="1"/>
  <c r="V132" i="1" s="1"/>
  <c r="R183" i="1"/>
  <c r="V183" i="1" s="1"/>
  <c r="R150" i="1"/>
  <c r="V150" i="1" s="1"/>
  <c r="R156" i="1"/>
  <c r="V156" i="1" s="1"/>
  <c r="R180" i="1"/>
  <c r="V180" i="1" s="1"/>
  <c r="R186" i="1"/>
  <c r="V186" i="1" s="1"/>
  <c r="M70" i="1"/>
  <c r="M132" i="1"/>
  <c r="S81" i="1"/>
  <c r="X81" i="1" s="1"/>
  <c r="M10" i="1"/>
  <c r="R72" i="1"/>
  <c r="V72" i="1" s="1"/>
  <c r="M80" i="1"/>
  <c r="R21" i="1"/>
  <c r="V21" i="1" s="1"/>
  <c r="R24" i="1"/>
  <c r="V24" i="1" s="1"/>
  <c r="M68" i="1"/>
  <c r="R75" i="1"/>
  <c r="V75" i="1" s="1"/>
  <c r="R84" i="1"/>
  <c r="V84" i="1" s="1"/>
  <c r="R99" i="1"/>
  <c r="V99" i="1" s="1"/>
  <c r="R105" i="1"/>
  <c r="V105" i="1" s="1"/>
  <c r="R108" i="1"/>
  <c r="V108" i="1" s="1"/>
  <c r="M131" i="1"/>
  <c r="M133" i="1"/>
  <c r="R138" i="1"/>
  <c r="V138" i="1" s="1"/>
  <c r="R141" i="1"/>
  <c r="V141" i="1" s="1"/>
  <c r="R153" i="1"/>
  <c r="V153" i="1" s="1"/>
  <c r="R165" i="1"/>
  <c r="V165" i="1" s="1"/>
  <c r="R168" i="1"/>
  <c r="V168" i="1" s="1"/>
  <c r="R177" i="1"/>
  <c r="V177" i="1" s="1"/>
  <c r="R189" i="1"/>
  <c r="V189" i="1" s="1"/>
  <c r="M69" i="1"/>
</calcChain>
</file>

<file path=xl/sharedStrings.xml><?xml version="1.0" encoding="utf-8"?>
<sst xmlns="http://schemas.openxmlformats.org/spreadsheetml/2006/main" count="844" uniqueCount="93">
  <si>
    <t>PERUSH</t>
  </si>
  <si>
    <t>TAHUN</t>
  </si>
  <si>
    <t>CFO</t>
  </si>
  <si>
    <t>CFI</t>
  </si>
  <si>
    <t>CFF</t>
  </si>
  <si>
    <t>INTRO</t>
  </si>
  <si>
    <t>GRO</t>
  </si>
  <si>
    <t>MATUR</t>
  </si>
  <si>
    <t>DEC</t>
  </si>
  <si>
    <t>total tax exp ()</t>
  </si>
  <si>
    <t>pre-tax book income</t>
  </si>
  <si>
    <t>ETR</t>
  </si>
  <si>
    <t>tot liability</t>
  </si>
  <si>
    <t>tot asset</t>
  </si>
  <si>
    <t>sales i</t>
  </si>
  <si>
    <t>sales 0</t>
  </si>
  <si>
    <t>change sales</t>
  </si>
  <si>
    <t>net ppe</t>
  </si>
  <si>
    <t>LEV</t>
  </si>
  <si>
    <t>DELTA SALES</t>
  </si>
  <si>
    <t>PPE</t>
  </si>
  <si>
    <t>INTP</t>
  </si>
  <si>
    <t>+</t>
  </si>
  <si>
    <t>-</t>
  </si>
  <si>
    <t>SMBR</t>
  </si>
  <si>
    <t>decline</t>
  </si>
  <si>
    <t>WSBP</t>
  </si>
  <si>
    <t>Introduction</t>
  </si>
  <si>
    <t>WTON</t>
  </si>
  <si>
    <t>AMFG</t>
  </si>
  <si>
    <t>ARNA</t>
  </si>
  <si>
    <t>MLIA</t>
  </si>
  <si>
    <t>TOTO</t>
  </si>
  <si>
    <t>INAI</t>
  </si>
  <si>
    <t>LION</t>
  </si>
  <si>
    <t>LMSH</t>
  </si>
  <si>
    <t>AGII</t>
  </si>
  <si>
    <t>DPNS</t>
  </si>
  <si>
    <t>EKAD</t>
  </si>
  <si>
    <t>INCI</t>
  </si>
  <si>
    <t>SRSN</t>
  </si>
  <si>
    <t>AKPI</t>
  </si>
  <si>
    <t>IGAR</t>
  </si>
  <si>
    <t>IMPC</t>
  </si>
  <si>
    <t>ALDO</t>
  </si>
  <si>
    <t>FASW</t>
  </si>
  <si>
    <t>KDSI</t>
  </si>
  <si>
    <t>SPMA</t>
  </si>
  <si>
    <t>AUTO</t>
  </si>
  <si>
    <t>GJTL</t>
  </si>
  <si>
    <t>INDS</t>
  </si>
  <si>
    <t>PRAS</t>
  </si>
  <si>
    <t>SMSM</t>
  </si>
  <si>
    <t>RICY</t>
  </si>
  <si>
    <t>TRIS</t>
  </si>
  <si>
    <t>BATA</t>
  </si>
  <si>
    <t>JECC</t>
  </si>
  <si>
    <t>KBLI</t>
  </si>
  <si>
    <t>KBLM</t>
  </si>
  <si>
    <t>SCCO</t>
  </si>
  <si>
    <t>VOKS</t>
  </si>
  <si>
    <t>BUDI</t>
  </si>
  <si>
    <t>CEKA</t>
  </si>
  <si>
    <t>DLTA</t>
  </si>
  <si>
    <t>ICBP</t>
  </si>
  <si>
    <t>MLBI</t>
  </si>
  <si>
    <t>MYOR</t>
  </si>
  <si>
    <t>ROTI</t>
  </si>
  <si>
    <t>SKLT</t>
  </si>
  <si>
    <t>STTP</t>
  </si>
  <si>
    <t>ULTJ</t>
  </si>
  <si>
    <t>GGRM</t>
  </si>
  <si>
    <t>HMSP</t>
  </si>
  <si>
    <t>WIIM</t>
  </si>
  <si>
    <t>DVLA</t>
  </si>
  <si>
    <t>KAEF</t>
  </si>
  <si>
    <t>KLBF</t>
  </si>
  <si>
    <t>MERK</t>
  </si>
  <si>
    <t>PYFA</t>
  </si>
  <si>
    <t>SCPI</t>
  </si>
  <si>
    <t>SIDO</t>
  </si>
  <si>
    <t>TSPC</t>
  </si>
  <si>
    <t>ADES</t>
  </si>
  <si>
    <t>Maturity</t>
  </si>
  <si>
    <t>MBTO</t>
  </si>
  <si>
    <t>MRAT</t>
  </si>
  <si>
    <t>TCID</t>
  </si>
  <si>
    <t>UNVR</t>
  </si>
  <si>
    <t>CINT</t>
  </si>
  <si>
    <t>KICI</t>
  </si>
  <si>
    <t>LMPI</t>
  </si>
  <si>
    <t>OI</t>
  </si>
  <si>
    <t>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</si>
</sst>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1"/>
      <color rgb="FFFF0000"/>
      <name val="Arial"/>
      <family val="2"/>
    </font>
    <font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/>
    <xf numFmtId="0" fontId="0" fillId="5" borderId="0" xfId="0" applyFill="1"/>
    <xf numFmtId="0" fontId="0" fillId="6" borderId="1" xfId="0" applyFill="1" applyBorder="1"/>
    <xf numFmtId="0" fontId="0" fillId="6" borderId="2" xfId="0" applyFill="1" applyBorder="1"/>
    <xf numFmtId="41" fontId="7" fillId="3" borderId="3" xfId="1" applyFont="1" applyFill="1" applyBorder="1" applyAlignment="1"/>
    <xf numFmtId="41" fontId="7" fillId="3" borderId="1" xfId="1" applyFont="1" applyFill="1" applyBorder="1" applyAlignment="1"/>
    <xf numFmtId="41" fontId="7" fillId="4" borderId="4" xfId="1" applyFont="1" applyFill="1" applyBorder="1" applyAlignment="1"/>
    <xf numFmtId="41" fontId="7" fillId="4" borderId="1" xfId="1" applyFont="1" applyFill="1" applyBorder="1" applyAlignment="1"/>
    <xf numFmtId="0" fontId="0" fillId="7" borderId="0" xfId="0" applyFill="1"/>
    <xf numFmtId="0" fontId="8" fillId="5" borderId="0" xfId="0" applyFont="1" applyFill="1"/>
    <xf numFmtId="41" fontId="7" fillId="2" borderId="3" xfId="1" applyFont="1" applyFill="1" applyBorder="1" applyAlignment="1"/>
    <xf numFmtId="0" fontId="9" fillId="0" borderId="0" xfId="0" applyFont="1" applyAlignment="1">
      <alignment vertical="top" wrapText="1"/>
    </xf>
    <xf numFmtId="0" fontId="6" fillId="5" borderId="0" xfId="0" applyFont="1" applyFill="1"/>
    <xf numFmtId="0" fontId="7" fillId="4" borderId="0" xfId="0" applyFont="1" applyFill="1"/>
    <xf numFmtId="0" fontId="6" fillId="7" borderId="0" xfId="0" applyFont="1" applyFill="1"/>
    <xf numFmtId="0" fontId="6" fillId="5" borderId="5" xfId="0" applyFont="1" applyFill="1" applyBorder="1"/>
    <xf numFmtId="0" fontId="0" fillId="6" borderId="4" xfId="0" applyFill="1" applyBorder="1"/>
    <xf numFmtId="0" fontId="0" fillId="6" borderId="6" xfId="0" applyFill="1" applyBorder="1"/>
    <xf numFmtId="0" fontId="0" fillId="6" borderId="7" xfId="0" applyFill="1" applyBorder="1"/>
    <xf numFmtId="41" fontId="7" fillId="3" borderId="8" xfId="1" applyFont="1" applyFill="1" applyBorder="1" applyAlignment="1"/>
    <xf numFmtId="41" fontId="7" fillId="3" borderId="6" xfId="1" applyFont="1" applyFill="1" applyBorder="1" applyAlignment="1"/>
    <xf numFmtId="41" fontId="7" fillId="4" borderId="9" xfId="1" applyFont="1" applyFill="1" applyBorder="1" applyAlignment="1"/>
    <xf numFmtId="41" fontId="7" fillId="4" borderId="6" xfId="1" applyFont="1" applyFill="1" applyBorder="1" applyAlignment="1"/>
    <xf numFmtId="0" fontId="4" fillId="2" borderId="10" xfId="0" applyFont="1" applyFill="1" applyBorder="1" applyAlignment="1">
      <alignment horizontal="center" vertical="center"/>
    </xf>
    <xf numFmtId="164" fontId="7" fillId="3" borderId="2" xfId="0" applyNumberFormat="1" applyFont="1" applyFill="1" applyBorder="1"/>
    <xf numFmtId="164" fontId="7" fillId="4" borderId="1" xfId="0" applyNumberFormat="1" applyFont="1" applyFill="1" applyBorder="1"/>
    <xf numFmtId="164" fontId="0" fillId="0" borderId="0" xfId="0" applyNumberFormat="1"/>
    <xf numFmtId="164" fontId="7" fillId="4" borderId="6" xfId="0" applyNumberFormat="1" applyFont="1" applyFill="1" applyBorder="1"/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05EA7-6B57-4CB3-95FD-034BF7F95B03}">
  <dimension ref="A1:X196"/>
  <sheetViews>
    <sheetView tabSelected="1" topLeftCell="H1" workbookViewId="0">
      <selection activeCell="M7" sqref="M7"/>
    </sheetView>
  </sheetViews>
  <sheetFormatPr defaultRowHeight="14.5" x14ac:dyDescent="0.35"/>
  <cols>
    <col min="11" max="22" width="11.6328125" customWidth="1"/>
    <col min="23" max="23" width="10.36328125" bestFit="1" customWidth="1"/>
    <col min="24" max="24" width="10.90625" bestFit="1" customWidth="1"/>
  </cols>
  <sheetData>
    <row r="1" spans="1:24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G1" s="3" t="s">
        <v>5</v>
      </c>
      <c r="H1" s="3" t="s">
        <v>6</v>
      </c>
      <c r="I1" s="3" t="s">
        <v>7</v>
      </c>
      <c r="J1" s="4" t="s">
        <v>8</v>
      </c>
      <c r="K1" s="5" t="s">
        <v>9</v>
      </c>
      <c r="L1" s="6" t="s">
        <v>10</v>
      </c>
      <c r="M1" s="7" t="s">
        <v>11</v>
      </c>
      <c r="N1" s="8" t="s">
        <v>12</v>
      </c>
      <c r="O1" s="9" t="s">
        <v>13</v>
      </c>
      <c r="P1" s="9" t="s">
        <v>14</v>
      </c>
      <c r="Q1" s="9" t="s">
        <v>15</v>
      </c>
      <c r="R1" s="9" t="s">
        <v>16</v>
      </c>
      <c r="S1" s="9" t="s">
        <v>91</v>
      </c>
      <c r="T1" s="9" t="s">
        <v>17</v>
      </c>
      <c r="U1" s="10" t="s">
        <v>18</v>
      </c>
      <c r="V1" s="10" t="s">
        <v>19</v>
      </c>
      <c r="W1" s="10" t="s">
        <v>20</v>
      </c>
      <c r="X1" s="36" t="s">
        <v>92</v>
      </c>
    </row>
    <row r="2" spans="1:24" x14ac:dyDescent="0.35">
      <c r="A2" s="11" t="s">
        <v>82</v>
      </c>
      <c r="B2" s="12">
        <v>2017</v>
      </c>
      <c r="C2" t="s">
        <v>22</v>
      </c>
      <c r="D2" t="s">
        <v>23</v>
      </c>
      <c r="E2" s="13" t="s">
        <v>23</v>
      </c>
      <c r="F2" s="14" t="str">
        <f>IF(AND(C2="+",D2="-"),IF(E2="+","growth","maturity"),IF(#REF!="-","introduction","decline"))</f>
        <v>maturity</v>
      </c>
      <c r="G2" s="15">
        <v>0</v>
      </c>
      <c r="H2" s="15">
        <v>0</v>
      </c>
      <c r="I2" s="15">
        <v>1</v>
      </c>
      <c r="J2" s="16">
        <v>0</v>
      </c>
      <c r="K2" s="17">
        <v>427456</v>
      </c>
      <c r="L2" s="18">
        <v>2287274</v>
      </c>
      <c r="M2" s="37">
        <f>K2/L2</f>
        <v>0.1868844747065721</v>
      </c>
      <c r="N2" s="19">
        <v>4307169</v>
      </c>
      <c r="O2" s="20">
        <v>28863676</v>
      </c>
      <c r="P2" s="20">
        <v>14431211</v>
      </c>
      <c r="Q2" s="20">
        <v>15361894</v>
      </c>
      <c r="R2" s="20">
        <f t="shared" ref="R2:R35" si="0">P2-Q2</f>
        <v>-930683</v>
      </c>
      <c r="S2" s="20">
        <f t="shared" ref="S2:S33" si="1">L2-K2</f>
        <v>1859818</v>
      </c>
      <c r="T2" s="20">
        <v>14979453</v>
      </c>
      <c r="U2" s="38">
        <f t="shared" ref="U2:U52" si="2">N2/O2</f>
        <v>0.14922454783652644</v>
      </c>
      <c r="V2" s="38">
        <f t="shared" ref="V2:V52" si="3">R2/O2</f>
        <v>-3.2244091154570886E-2</v>
      </c>
      <c r="W2" s="38">
        <f t="shared" ref="W2:W52" si="4">T2/O2</f>
        <v>0.51897246213545356</v>
      </c>
      <c r="X2" s="39">
        <f t="shared" ref="X2:X52" si="5">S2/O2</f>
        <v>6.4434550886726977E-2</v>
      </c>
    </row>
    <row r="3" spans="1:24" x14ac:dyDescent="0.35">
      <c r="A3" s="11" t="s">
        <v>82</v>
      </c>
      <c r="B3" s="12">
        <v>2018</v>
      </c>
      <c r="C3" t="s">
        <v>22</v>
      </c>
      <c r="D3" t="s">
        <v>23</v>
      </c>
      <c r="E3" s="13" t="s">
        <v>23</v>
      </c>
      <c r="F3" s="14" t="str">
        <f>IF(AND(C3="+",D3="-"),IF(E3="+","growth","maturity"),IF(#REF!="-","introduction","decline"))</f>
        <v>maturity</v>
      </c>
      <c r="G3" s="15">
        <v>0</v>
      </c>
      <c r="H3" s="15">
        <v>0</v>
      </c>
      <c r="I3" s="15">
        <v>1</v>
      </c>
      <c r="J3" s="16">
        <v>0</v>
      </c>
      <c r="K3" s="17">
        <v>254291</v>
      </c>
      <c r="L3" s="18">
        <v>1400228</v>
      </c>
      <c r="M3" s="37">
        <f>K3/L3</f>
        <v>0.18160685259829112</v>
      </c>
      <c r="N3" s="19">
        <v>4566973</v>
      </c>
      <c r="O3" s="20">
        <v>27788562</v>
      </c>
      <c r="P3" s="20">
        <f>Q4</f>
        <v>15190283</v>
      </c>
      <c r="Q3" s="20">
        <f>P2</f>
        <v>14431211</v>
      </c>
      <c r="R3" s="20">
        <f t="shared" si="0"/>
        <v>759072</v>
      </c>
      <c r="S3" s="20">
        <f t="shared" si="1"/>
        <v>1145937</v>
      </c>
      <c r="T3" s="20">
        <v>14637185</v>
      </c>
      <c r="U3" s="38">
        <f t="shared" si="2"/>
        <v>0.16434722314886246</v>
      </c>
      <c r="V3" s="38">
        <f t="shared" si="3"/>
        <v>2.7315987059711833E-2</v>
      </c>
      <c r="W3" s="38">
        <f t="shared" si="4"/>
        <v>0.52673416494167635</v>
      </c>
      <c r="X3" s="39">
        <f t="shared" si="5"/>
        <v>4.1237722196636156E-2</v>
      </c>
    </row>
    <row r="4" spans="1:24" x14ac:dyDescent="0.35">
      <c r="A4" s="11" t="s">
        <v>82</v>
      </c>
      <c r="B4" s="12">
        <v>2019</v>
      </c>
      <c r="C4" t="s">
        <v>22</v>
      </c>
      <c r="D4" t="s">
        <v>23</v>
      </c>
      <c r="E4" s="13" t="s">
        <v>23</v>
      </c>
      <c r="F4" s="14" t="str">
        <f>IF(AND(C4="+",D4="-"),IF(E4="+","growth","maturity"),IF(#REF!="-","introduction","decline"))</f>
        <v>maturity</v>
      </c>
      <c r="G4" s="15">
        <v>0</v>
      </c>
      <c r="H4" s="15">
        <v>0</v>
      </c>
      <c r="I4" s="15">
        <v>1</v>
      </c>
      <c r="J4" s="16">
        <v>0</v>
      </c>
      <c r="K4" s="17">
        <v>439122</v>
      </c>
      <c r="L4" s="18">
        <v>2274427</v>
      </c>
      <c r="M4" s="37">
        <f>K4/L4</f>
        <v>0.19306928734138312</v>
      </c>
      <c r="N4" s="19">
        <v>4627488</v>
      </c>
      <c r="O4" s="20">
        <v>27707749</v>
      </c>
      <c r="P4" s="20">
        <v>15939348</v>
      </c>
      <c r="Q4" s="20">
        <v>15190283</v>
      </c>
      <c r="R4" s="20">
        <f t="shared" si="0"/>
        <v>749065</v>
      </c>
      <c r="S4" s="20">
        <f t="shared" si="1"/>
        <v>1835305</v>
      </c>
      <c r="T4" s="20">
        <v>14080158</v>
      </c>
      <c r="U4" s="38">
        <f t="shared" si="2"/>
        <v>0.16701060775453105</v>
      </c>
      <c r="V4" s="38">
        <f t="shared" si="3"/>
        <v>2.7034494934972883E-2</v>
      </c>
      <c r="W4" s="38">
        <f t="shared" si="4"/>
        <v>0.50816679478365423</v>
      </c>
      <c r="X4" s="39">
        <f t="shared" si="5"/>
        <v>6.6237968302657865E-2</v>
      </c>
    </row>
    <row r="5" spans="1:24" x14ac:dyDescent="0.35">
      <c r="A5" s="24" t="s">
        <v>36</v>
      </c>
      <c r="B5" s="12">
        <v>2017</v>
      </c>
      <c r="C5" t="s">
        <v>22</v>
      </c>
      <c r="D5" t="s">
        <v>23</v>
      </c>
      <c r="E5" t="s">
        <v>22</v>
      </c>
      <c r="F5" s="14" t="str">
        <f>IF(AND(C5="+",D5="-"),IF(E5="+","growth","maturity"),IF(#REF!="-","introduction","decline"))</f>
        <v>growth</v>
      </c>
      <c r="G5" s="15">
        <v>0</v>
      </c>
      <c r="H5" s="15">
        <v>1</v>
      </c>
      <c r="I5" s="15">
        <v>0</v>
      </c>
      <c r="J5" s="16">
        <v>0</v>
      </c>
      <c r="K5" s="17">
        <v>62298</v>
      </c>
      <c r="L5" s="18">
        <v>208947</v>
      </c>
      <c r="M5" s="37">
        <f>K5/L5</f>
        <v>0.29815216298870051</v>
      </c>
      <c r="N5" s="19">
        <v>1647477</v>
      </c>
      <c r="O5" s="20">
        <v>5060337</v>
      </c>
      <c r="P5" s="20">
        <v>1551524</v>
      </c>
      <c r="Q5" s="20">
        <v>1522808</v>
      </c>
      <c r="R5" s="20">
        <f t="shared" si="0"/>
        <v>28716</v>
      </c>
      <c r="S5" s="20">
        <f t="shared" si="1"/>
        <v>146649</v>
      </c>
      <c r="T5" s="20">
        <v>3844488</v>
      </c>
      <c r="U5" s="38">
        <f t="shared" si="2"/>
        <v>0.32556665692423253</v>
      </c>
      <c r="V5" s="38">
        <f t="shared" si="3"/>
        <v>5.6747208733331396E-3</v>
      </c>
      <c r="W5" s="38">
        <f t="shared" si="4"/>
        <v>0.75972963855964537</v>
      </c>
      <c r="X5" s="39">
        <f t="shared" si="5"/>
        <v>2.8980085713658992E-2</v>
      </c>
    </row>
    <row r="6" spans="1:24" x14ac:dyDescent="0.35">
      <c r="A6" s="24" t="s">
        <v>36</v>
      </c>
      <c r="B6" s="12">
        <v>2018</v>
      </c>
      <c r="C6" t="s">
        <v>22</v>
      </c>
      <c r="D6" t="s">
        <v>23</v>
      </c>
      <c r="E6" t="s">
        <v>22</v>
      </c>
      <c r="F6" s="14" t="str">
        <f>IF(AND(C6="+",D6="-"),IF(E6="+","growth","maturity"),IF(#REF!="-","introduction","decline"))</f>
        <v>growth</v>
      </c>
      <c r="G6" s="15">
        <v>0</v>
      </c>
      <c r="H6" s="15">
        <v>1</v>
      </c>
      <c r="I6" s="15">
        <v>0</v>
      </c>
      <c r="J6" s="16">
        <v>0</v>
      </c>
      <c r="K6" s="17">
        <v>69281</v>
      </c>
      <c r="L6" s="18">
        <v>145356</v>
      </c>
      <c r="M6" s="37">
        <f>K6/L6</f>
        <v>0.47662979168386582</v>
      </c>
      <c r="N6" s="19">
        <v>2064408</v>
      </c>
      <c r="O6" s="20">
        <v>5538079</v>
      </c>
      <c r="P6" s="20">
        <f>Q7</f>
        <v>1995807</v>
      </c>
      <c r="Q6" s="20">
        <f>P5</f>
        <v>1551524</v>
      </c>
      <c r="R6" s="20">
        <f t="shared" si="0"/>
        <v>444283</v>
      </c>
      <c r="S6" s="20">
        <f t="shared" si="1"/>
        <v>76075</v>
      </c>
      <c r="T6" s="20">
        <v>4012558</v>
      </c>
      <c r="U6" s="38">
        <f t="shared" si="2"/>
        <v>0.37276608007939216</v>
      </c>
      <c r="V6" s="38">
        <f t="shared" si="3"/>
        <v>8.0223304867987622E-2</v>
      </c>
      <c r="W6" s="38">
        <f t="shared" si="4"/>
        <v>0.7245396824422331</v>
      </c>
      <c r="X6" s="39">
        <f t="shared" si="5"/>
        <v>1.3736712676001914E-2</v>
      </c>
    </row>
    <row r="7" spans="1:24" x14ac:dyDescent="0.35">
      <c r="A7" s="24" t="s">
        <v>36</v>
      </c>
      <c r="B7" s="12">
        <v>2019</v>
      </c>
      <c r="C7" t="s">
        <v>22</v>
      </c>
      <c r="D7" t="s">
        <v>23</v>
      </c>
      <c r="E7" t="s">
        <v>23</v>
      </c>
      <c r="F7" s="14" t="str">
        <f>IF(AND(C7="+",D7="-"),IF(E7="+","growth","maturity"),IF(#REF!="-","introduction","decline"))</f>
        <v>maturity</v>
      </c>
      <c r="G7" s="15">
        <v>0</v>
      </c>
      <c r="H7" s="15">
        <v>0</v>
      </c>
      <c r="I7" s="15">
        <v>1</v>
      </c>
      <c r="J7" s="16">
        <v>0</v>
      </c>
      <c r="K7" s="17">
        <v>56498</v>
      </c>
      <c r="L7" s="18">
        <v>86572</v>
      </c>
      <c r="M7" s="37">
        <f>K7/L7</f>
        <v>0.65261285404056735</v>
      </c>
      <c r="N7" s="19">
        <v>2088977</v>
      </c>
      <c r="O7" s="20">
        <v>5571270</v>
      </c>
      <c r="P7" s="20">
        <v>1999516</v>
      </c>
      <c r="Q7" s="20">
        <v>1995807</v>
      </c>
      <c r="R7" s="20">
        <f t="shared" si="0"/>
        <v>3709</v>
      </c>
      <c r="S7" s="20">
        <f t="shared" si="1"/>
        <v>30074</v>
      </c>
      <c r="T7" s="20">
        <v>4171966</v>
      </c>
      <c r="U7" s="38">
        <f t="shared" si="2"/>
        <v>0.37495526154718761</v>
      </c>
      <c r="V7" s="38">
        <f t="shared" si="3"/>
        <v>6.6573689661423695E-4</v>
      </c>
      <c r="W7" s="38">
        <f t="shared" si="4"/>
        <v>0.74883572327314962</v>
      </c>
      <c r="X7" s="39">
        <f t="shared" si="5"/>
        <v>5.3980510727356596E-3</v>
      </c>
    </row>
    <row r="8" spans="1:24" x14ac:dyDescent="0.35">
      <c r="A8" s="11" t="s">
        <v>41</v>
      </c>
      <c r="B8" s="12">
        <v>2017</v>
      </c>
      <c r="C8" t="s">
        <v>23</v>
      </c>
      <c r="D8" t="s">
        <v>23</v>
      </c>
      <c r="E8" t="s">
        <v>22</v>
      </c>
      <c r="F8" s="25" t="s">
        <v>27</v>
      </c>
      <c r="G8" s="15">
        <v>1</v>
      </c>
      <c r="H8" s="15">
        <v>0</v>
      </c>
      <c r="I8" s="15">
        <v>0</v>
      </c>
      <c r="J8" s="16">
        <v>0</v>
      </c>
      <c r="K8" s="17">
        <v>155903</v>
      </c>
      <c r="L8" s="18">
        <v>1156234</v>
      </c>
      <c r="M8" s="37">
        <f>K8/L8</f>
        <v>0.13483689287808523</v>
      </c>
      <c r="N8" s="19">
        <v>7602892</v>
      </c>
      <c r="O8" s="20">
        <v>14919548</v>
      </c>
      <c r="P8" s="20">
        <v>7104157</v>
      </c>
      <c r="Q8" s="20">
        <v>4717150</v>
      </c>
      <c r="R8" s="20">
        <f t="shared" si="0"/>
        <v>2387007</v>
      </c>
      <c r="S8" s="20">
        <f t="shared" si="1"/>
        <v>1000331</v>
      </c>
      <c r="T8" s="20">
        <v>3148700</v>
      </c>
      <c r="U8" s="38">
        <f t="shared" si="2"/>
        <v>0.5095926498577571</v>
      </c>
      <c r="V8" s="38">
        <f t="shared" si="3"/>
        <v>0.15999191128310322</v>
      </c>
      <c r="W8" s="38">
        <f t="shared" si="4"/>
        <v>0.21104526759121656</v>
      </c>
      <c r="X8" s="39">
        <f t="shared" si="5"/>
        <v>6.7048344896239481E-2</v>
      </c>
    </row>
    <row r="9" spans="1:24" x14ac:dyDescent="0.35">
      <c r="A9" s="11" t="s">
        <v>41</v>
      </c>
      <c r="B9" s="12">
        <v>2018</v>
      </c>
      <c r="C9" t="s">
        <v>22</v>
      </c>
      <c r="D9" t="s">
        <v>23</v>
      </c>
      <c r="E9" t="s">
        <v>23</v>
      </c>
      <c r="F9" s="14" t="str">
        <f>IF(AND(C9="+",D9="-"),IF(E9="+","growth","maturity"),IF(#REF!="-","introduction","decline"))</f>
        <v>maturity</v>
      </c>
      <c r="G9" s="15">
        <v>0</v>
      </c>
      <c r="H9" s="15">
        <v>0</v>
      </c>
      <c r="I9" s="15">
        <v>1</v>
      </c>
      <c r="J9" s="16">
        <v>0</v>
      </c>
      <c r="K9" s="17">
        <f>211680+40394</f>
        <v>252074</v>
      </c>
      <c r="L9" s="18">
        <v>1355548</v>
      </c>
      <c r="M9" s="37">
        <f>K9/L9</f>
        <v>0.18595726599131865</v>
      </c>
      <c r="N9" s="19">
        <v>7340075</v>
      </c>
      <c r="O9" s="20">
        <v>15222388</v>
      </c>
      <c r="P9" s="20">
        <f>Q10</f>
        <v>8000149</v>
      </c>
      <c r="Q9" s="20">
        <f>P8</f>
        <v>7104157</v>
      </c>
      <c r="R9" s="20">
        <f t="shared" si="0"/>
        <v>895992</v>
      </c>
      <c r="S9" s="20">
        <f t="shared" si="1"/>
        <v>1103474</v>
      </c>
      <c r="T9" s="20">
        <v>4726297</v>
      </c>
      <c r="U9" s="38">
        <f t="shared" si="2"/>
        <v>0.48218945673963903</v>
      </c>
      <c r="V9" s="38">
        <f t="shared" si="3"/>
        <v>5.8860147304089214E-2</v>
      </c>
      <c r="W9" s="38">
        <f t="shared" si="4"/>
        <v>0.31048328291198463</v>
      </c>
      <c r="X9" s="39">
        <f t="shared" si="5"/>
        <v>7.2490203245377791E-2</v>
      </c>
    </row>
    <row r="10" spans="1:24" x14ac:dyDescent="0.35">
      <c r="A10" s="11" t="s">
        <v>41</v>
      </c>
      <c r="B10" s="12">
        <v>2019</v>
      </c>
      <c r="C10" t="s">
        <v>22</v>
      </c>
      <c r="D10" t="s">
        <v>23</v>
      </c>
      <c r="E10" t="s">
        <v>22</v>
      </c>
      <c r="F10" s="14" t="str">
        <f>IF(AND(C10="+",D10="-"),IF(E10="+","growth","maturity"),IF(#REF!="-","introduction","decline"))</f>
        <v>growth</v>
      </c>
      <c r="G10" s="15">
        <v>0</v>
      </c>
      <c r="H10" s="15">
        <v>1</v>
      </c>
      <c r="I10" s="15">
        <v>0</v>
      </c>
      <c r="J10" s="16">
        <v>0</v>
      </c>
      <c r="K10" s="17">
        <f>119703+23237</f>
        <v>142940</v>
      </c>
      <c r="L10" s="18">
        <v>949090</v>
      </c>
      <c r="M10" s="37">
        <f>K10/L10</f>
        <v>0.15060742395347121</v>
      </c>
      <c r="N10" s="19">
        <v>8014571</v>
      </c>
      <c r="O10" s="20">
        <v>16149121</v>
      </c>
      <c r="P10" s="20">
        <v>7467175</v>
      </c>
      <c r="Q10" s="20">
        <v>8000149</v>
      </c>
      <c r="R10" s="20">
        <f t="shared" si="0"/>
        <v>-532974</v>
      </c>
      <c r="S10" s="20">
        <f t="shared" si="1"/>
        <v>806150</v>
      </c>
      <c r="T10" s="20">
        <v>5741675</v>
      </c>
      <c r="U10" s="38">
        <f t="shared" si="2"/>
        <v>0.4962852776940615</v>
      </c>
      <c r="V10" s="38">
        <f t="shared" si="3"/>
        <v>-3.3003282345831705E-2</v>
      </c>
      <c r="W10" s="38">
        <f t="shared" si="4"/>
        <v>0.35554102294484013</v>
      </c>
      <c r="X10" s="39">
        <f t="shared" si="5"/>
        <v>4.991912562919059E-2</v>
      </c>
    </row>
    <row r="11" spans="1:24" x14ac:dyDescent="0.35">
      <c r="A11" s="11" t="s">
        <v>44</v>
      </c>
      <c r="B11" s="12">
        <v>2017</v>
      </c>
      <c r="C11" t="s">
        <v>22</v>
      </c>
      <c r="D11" t="s">
        <v>23</v>
      </c>
      <c r="E11" t="s">
        <v>22</v>
      </c>
      <c r="F11" s="14" t="str">
        <f>IF(AND(C11="+",D11="-"),IF(E11="+","growth","maturity"),IF(#REF!="-","introduction","decline"))</f>
        <v>growth</v>
      </c>
      <c r="G11" s="15">
        <v>0</v>
      </c>
      <c r="H11" s="15">
        <v>1</v>
      </c>
      <c r="I11" s="15">
        <v>0</v>
      </c>
      <c r="J11" s="16">
        <v>0</v>
      </c>
      <c r="K11" s="17">
        <v>79042</v>
      </c>
      <c r="L11" s="18">
        <v>419501</v>
      </c>
      <c r="M11" s="37">
        <f>K11/L11</f>
        <v>0.18841909792825284</v>
      </c>
      <c r="N11" s="19">
        <v>4320040</v>
      </c>
      <c r="O11" s="20">
        <v>7067976</v>
      </c>
      <c r="P11" s="20">
        <v>5362263</v>
      </c>
      <c r="Q11" s="20">
        <v>3481731</v>
      </c>
      <c r="R11" s="20">
        <f t="shared" si="0"/>
        <v>1880532</v>
      </c>
      <c r="S11" s="20">
        <f t="shared" si="1"/>
        <v>340459</v>
      </c>
      <c r="T11" s="20">
        <v>2679459</v>
      </c>
      <c r="U11" s="38">
        <f t="shared" si="2"/>
        <v>0.61121316767346123</v>
      </c>
      <c r="V11" s="38">
        <f t="shared" si="3"/>
        <v>0.2660637217783422</v>
      </c>
      <c r="W11" s="38">
        <f t="shared" si="4"/>
        <v>0.37909848590317796</v>
      </c>
      <c r="X11" s="39">
        <f t="shared" si="5"/>
        <v>4.8169235436000352E-2</v>
      </c>
    </row>
    <row r="12" spans="1:24" x14ac:dyDescent="0.35">
      <c r="A12" s="11" t="s">
        <v>44</v>
      </c>
      <c r="B12" s="12">
        <v>2018</v>
      </c>
      <c r="C12" t="s">
        <v>22</v>
      </c>
      <c r="D12" t="s">
        <v>23</v>
      </c>
      <c r="E12" t="s">
        <v>23</v>
      </c>
      <c r="F12" s="14" t="str">
        <f>IF(AND(C12="+",D12="-"),IF(E12="+","growth","maturity"),IF(#REF!="-","introduction","decline"))</f>
        <v>maturity</v>
      </c>
      <c r="G12" s="15">
        <v>0</v>
      </c>
      <c r="H12" s="15">
        <v>0</v>
      </c>
      <c r="I12" s="15">
        <v>1</v>
      </c>
      <c r="J12" s="16">
        <v>0</v>
      </c>
      <c r="K12" s="17">
        <v>132611</v>
      </c>
      <c r="L12" s="18">
        <v>619251</v>
      </c>
      <c r="M12" s="37">
        <f>K12/L12</f>
        <v>0.21414741356897285</v>
      </c>
      <c r="N12" s="19">
        <v>5744966</v>
      </c>
      <c r="O12" s="20">
        <v>8881778</v>
      </c>
      <c r="P12" s="20">
        <f>Q13</f>
        <v>6930628</v>
      </c>
      <c r="Q12" s="20">
        <f>P11</f>
        <v>5362263</v>
      </c>
      <c r="R12" s="20">
        <f t="shared" si="0"/>
        <v>1568365</v>
      </c>
      <c r="S12" s="20">
        <f t="shared" si="1"/>
        <v>486640</v>
      </c>
      <c r="T12" s="20">
        <v>2947961</v>
      </c>
      <c r="U12" s="38">
        <f t="shared" si="2"/>
        <v>0.64682611972512716</v>
      </c>
      <c r="V12" s="38">
        <f t="shared" si="3"/>
        <v>0.17658232394459758</v>
      </c>
      <c r="W12" s="38">
        <f t="shared" si="4"/>
        <v>0.33191113310870862</v>
      </c>
      <c r="X12" s="39">
        <f t="shared" si="5"/>
        <v>5.4790831295265428E-2</v>
      </c>
    </row>
    <row r="13" spans="1:24" x14ac:dyDescent="0.35">
      <c r="A13" s="11" t="s">
        <v>44</v>
      </c>
      <c r="B13" s="12">
        <v>2019</v>
      </c>
      <c r="C13" t="s">
        <v>22</v>
      </c>
      <c r="D13" t="s">
        <v>23</v>
      </c>
      <c r="E13" t="s">
        <v>23</v>
      </c>
      <c r="F13" s="14" t="str">
        <f>IF(AND(C13="+",D13="-"),IF(E13="+","growth","maturity"),IF(#REF!="-","introduction","decline"))</f>
        <v>maturity</v>
      </c>
      <c r="G13" s="15">
        <v>0</v>
      </c>
      <c r="H13" s="15">
        <v>0</v>
      </c>
      <c r="I13" s="15">
        <v>1</v>
      </c>
      <c r="J13" s="16">
        <v>0</v>
      </c>
      <c r="K13" s="17">
        <v>115558</v>
      </c>
      <c r="L13" s="18">
        <v>626270</v>
      </c>
      <c r="M13" s="37">
        <f>K13/L13</f>
        <v>0.18451785970907117</v>
      </c>
      <c r="N13" s="19">
        <v>6829449</v>
      </c>
      <c r="O13" s="20">
        <v>10337895</v>
      </c>
      <c r="P13" s="20">
        <v>7083384</v>
      </c>
      <c r="Q13" s="20">
        <v>6930628</v>
      </c>
      <c r="R13" s="20">
        <f t="shared" si="0"/>
        <v>152756</v>
      </c>
      <c r="S13" s="20">
        <f t="shared" si="1"/>
        <v>510712</v>
      </c>
      <c r="T13" s="20">
        <v>3012075</v>
      </c>
      <c r="U13" s="38">
        <f t="shared" si="2"/>
        <v>0.66062278636027938</v>
      </c>
      <c r="V13" s="38">
        <f t="shared" si="3"/>
        <v>1.4776315681287148E-2</v>
      </c>
      <c r="W13" s="38">
        <f t="shared" si="4"/>
        <v>0.29136250658378715</v>
      </c>
      <c r="X13" s="39">
        <f t="shared" si="5"/>
        <v>4.9401933372316124E-2</v>
      </c>
    </row>
    <row r="14" spans="1:24" x14ac:dyDescent="0.35">
      <c r="A14" s="11" t="s">
        <v>29</v>
      </c>
      <c r="B14" s="12">
        <v>2017</v>
      </c>
      <c r="C14" s="13" t="s">
        <v>22</v>
      </c>
      <c r="D14" s="13" t="s">
        <v>23</v>
      </c>
      <c r="E14" s="13" t="s">
        <v>22</v>
      </c>
      <c r="F14" s="14" t="str">
        <f>IF(AND(C14="+",D14="-"),IF(E14="+","growth","maturity"),IF(B11="-","introduction","decline"))</f>
        <v>growth</v>
      </c>
      <c r="G14" s="15">
        <v>0</v>
      </c>
      <c r="H14" s="15">
        <v>1</v>
      </c>
      <c r="I14" s="15">
        <v>0</v>
      </c>
      <c r="J14" s="16">
        <v>0</v>
      </c>
      <c r="K14" s="17">
        <v>25020</v>
      </c>
      <c r="L14" s="18">
        <v>63589</v>
      </c>
      <c r="M14" s="37">
        <f>K14/L14</f>
        <v>0.39346427841293308</v>
      </c>
      <c r="N14" s="19">
        <v>2718939</v>
      </c>
      <c r="O14" s="20">
        <v>6267816</v>
      </c>
      <c r="P14" s="20">
        <v>3885791</v>
      </c>
      <c r="Q14" s="20">
        <v>3724075</v>
      </c>
      <c r="R14" s="20">
        <f t="shared" si="0"/>
        <v>161716</v>
      </c>
      <c r="S14" s="20">
        <f t="shared" si="1"/>
        <v>38569</v>
      </c>
      <c r="T14" s="20">
        <v>4068690</v>
      </c>
      <c r="U14" s="38">
        <f t="shared" si="2"/>
        <v>0.43379368507307808</v>
      </c>
      <c r="V14" s="38">
        <f t="shared" si="3"/>
        <v>2.5801012665336697E-2</v>
      </c>
      <c r="W14" s="38">
        <f t="shared" si="4"/>
        <v>0.64913998751718305</v>
      </c>
      <c r="X14" s="39">
        <f t="shared" si="5"/>
        <v>6.1534990816577897E-3</v>
      </c>
    </row>
    <row r="15" spans="1:24" x14ac:dyDescent="0.35">
      <c r="A15" s="11" t="s">
        <v>29</v>
      </c>
      <c r="B15" s="12">
        <v>2018</v>
      </c>
      <c r="C15" s="13" t="s">
        <v>22</v>
      </c>
      <c r="D15" s="13" t="s">
        <v>23</v>
      </c>
      <c r="E15" s="13" t="s">
        <v>22</v>
      </c>
      <c r="F15" s="14" t="str">
        <f t="shared" ref="F15" si="6">IF(AND(C15="+",D15="-"),IF(E15="+","growth","maturity"),IF(B12="-","introduction","decline"))</f>
        <v>growth</v>
      </c>
      <c r="G15" s="15">
        <v>0</v>
      </c>
      <c r="H15" s="15">
        <v>1</v>
      </c>
      <c r="I15" s="15">
        <v>0</v>
      </c>
      <c r="J15" s="16">
        <v>0</v>
      </c>
      <c r="K15" s="17">
        <v>4588</v>
      </c>
      <c r="L15" s="18">
        <v>11184</v>
      </c>
      <c r="M15" s="37">
        <f>K15/L15</f>
        <v>0.41022889842632332</v>
      </c>
      <c r="N15" s="19">
        <v>4835966</v>
      </c>
      <c r="O15" s="20">
        <v>8432632</v>
      </c>
      <c r="P15" s="20">
        <f>Q16</f>
        <v>4443262</v>
      </c>
      <c r="Q15" s="20">
        <f>P14</f>
        <v>3885791</v>
      </c>
      <c r="R15" s="20">
        <f t="shared" si="0"/>
        <v>557471</v>
      </c>
      <c r="S15" s="20">
        <f t="shared" si="1"/>
        <v>6596</v>
      </c>
      <c r="T15" s="20">
        <v>5940400</v>
      </c>
      <c r="U15" s="38">
        <f t="shared" si="2"/>
        <v>0.57348239553202374</v>
      </c>
      <c r="V15" s="38">
        <f t="shared" si="3"/>
        <v>6.610877837429642E-2</v>
      </c>
      <c r="W15" s="38">
        <f t="shared" si="4"/>
        <v>0.70445384074628181</v>
      </c>
      <c r="X15" s="39">
        <f t="shared" si="5"/>
        <v>7.8219943666461432E-4</v>
      </c>
    </row>
    <row r="16" spans="1:24" x14ac:dyDescent="0.35">
      <c r="A16" s="11" t="s">
        <v>29</v>
      </c>
      <c r="B16" s="12">
        <v>2019</v>
      </c>
      <c r="C16" s="13" t="s">
        <v>23</v>
      </c>
      <c r="D16" s="13" t="s">
        <v>23</v>
      </c>
      <c r="E16" s="13" t="s">
        <v>22</v>
      </c>
      <c r="F16" s="25" t="s">
        <v>27</v>
      </c>
      <c r="G16" s="15">
        <v>1</v>
      </c>
      <c r="H16" s="15">
        <v>0</v>
      </c>
      <c r="I16" s="15">
        <v>0</v>
      </c>
      <c r="J16" s="16">
        <v>0</v>
      </c>
      <c r="K16" s="23">
        <v>-36193</v>
      </c>
      <c r="L16" s="18">
        <v>-168416</v>
      </c>
      <c r="M16" s="37">
        <f>K16/L16</f>
        <v>0.21490238457153715</v>
      </c>
      <c r="N16" s="19">
        <v>5328124</v>
      </c>
      <c r="O16" s="20">
        <v>8738055</v>
      </c>
      <c r="P16" s="20">
        <v>4289766</v>
      </c>
      <c r="Q16" s="26">
        <v>4443262</v>
      </c>
      <c r="R16" s="20">
        <f t="shared" si="0"/>
        <v>-153496</v>
      </c>
      <c r="S16" s="20">
        <f t="shared" si="1"/>
        <v>-132223</v>
      </c>
      <c r="T16" s="20">
        <v>5989585</v>
      </c>
      <c r="U16" s="38">
        <f t="shared" si="2"/>
        <v>0.60976086783614891</v>
      </c>
      <c r="V16" s="38">
        <f t="shared" si="3"/>
        <v>-1.7566380619027919E-2</v>
      </c>
      <c r="W16" s="38">
        <f t="shared" si="4"/>
        <v>0.68545975048222973</v>
      </c>
      <c r="X16" s="39">
        <f t="shared" si="5"/>
        <v>-1.5131857146699122E-2</v>
      </c>
    </row>
    <row r="17" spans="1:24" x14ac:dyDescent="0.35">
      <c r="A17" s="11" t="s">
        <v>30</v>
      </c>
      <c r="B17" s="12">
        <v>2017</v>
      </c>
      <c r="C17" s="13" t="s">
        <v>22</v>
      </c>
      <c r="D17" s="13" t="s">
        <v>23</v>
      </c>
      <c r="E17" s="13" t="s">
        <v>23</v>
      </c>
      <c r="F17" s="14" t="str">
        <f>IF(AND(C17="+",D17="-"),IF(E17="+","growth","maturity"),IF(B15="-","introduction","decline"))</f>
        <v>maturity</v>
      </c>
      <c r="G17" s="15">
        <v>0</v>
      </c>
      <c r="H17" s="15">
        <v>0</v>
      </c>
      <c r="I17" s="15">
        <v>1</v>
      </c>
      <c r="J17" s="16">
        <v>0</v>
      </c>
      <c r="K17" s="17">
        <v>44020</v>
      </c>
      <c r="L17" s="18">
        <v>166203</v>
      </c>
      <c r="M17" s="37">
        <f>K17/L17</f>
        <v>0.26485683170580554</v>
      </c>
      <c r="N17" s="19">
        <v>571946</v>
      </c>
      <c r="O17" s="20">
        <v>1601346</v>
      </c>
      <c r="P17" s="20">
        <v>1732895</v>
      </c>
      <c r="Q17" s="20">
        <v>1511978</v>
      </c>
      <c r="R17" s="20">
        <f t="shared" si="0"/>
        <v>220917</v>
      </c>
      <c r="S17" s="20">
        <f t="shared" si="1"/>
        <v>122183</v>
      </c>
      <c r="T17" s="20">
        <v>833704</v>
      </c>
      <c r="U17" s="38">
        <f t="shared" si="2"/>
        <v>0.35716578428397111</v>
      </c>
      <c r="V17" s="38">
        <f t="shared" si="3"/>
        <v>0.13795706861602677</v>
      </c>
      <c r="W17" s="38">
        <f t="shared" si="4"/>
        <v>0.5206270225173073</v>
      </c>
      <c r="X17" s="39">
        <f t="shared" si="5"/>
        <v>7.630018746729314E-2</v>
      </c>
    </row>
    <row r="18" spans="1:24" x14ac:dyDescent="0.35">
      <c r="A18" s="11" t="s">
        <v>30</v>
      </c>
      <c r="B18" s="12">
        <v>2018</v>
      </c>
      <c r="C18" s="13" t="s">
        <v>22</v>
      </c>
      <c r="D18" s="13" t="s">
        <v>23</v>
      </c>
      <c r="E18" s="13" t="s">
        <v>23</v>
      </c>
      <c r="F18" s="14" t="str">
        <f>IF(AND(C18="+",D18="-"),IF(E18="+","growth","maturity"),IF(B16="-","introduction","decline"))</f>
        <v>maturity</v>
      </c>
      <c r="G18" s="15">
        <v>0</v>
      </c>
      <c r="H18" s="15">
        <v>0</v>
      </c>
      <c r="I18" s="15">
        <v>1</v>
      </c>
      <c r="J18" s="16">
        <v>0</v>
      </c>
      <c r="K18" s="17">
        <v>53522</v>
      </c>
      <c r="L18" s="18">
        <v>211729</v>
      </c>
      <c r="M18" s="37">
        <f>K18/L18</f>
        <v>0.25278540020497903</v>
      </c>
      <c r="N18" s="19">
        <v>556309</v>
      </c>
      <c r="O18" s="20">
        <v>1652905</v>
      </c>
      <c r="P18" s="20">
        <f>Q19</f>
        <v>1971478</v>
      </c>
      <c r="Q18" s="20">
        <f>P17</f>
        <v>1732895</v>
      </c>
      <c r="R18" s="20">
        <f t="shared" si="0"/>
        <v>238583</v>
      </c>
      <c r="S18" s="20">
        <f t="shared" si="1"/>
        <v>158207</v>
      </c>
      <c r="T18" s="20">
        <v>795547</v>
      </c>
      <c r="U18" s="38">
        <f t="shared" si="2"/>
        <v>0.33656441235279705</v>
      </c>
      <c r="V18" s="38">
        <f t="shared" si="3"/>
        <v>0.14434162882924306</v>
      </c>
      <c r="W18" s="38">
        <f t="shared" si="4"/>
        <v>0.48130231320009315</v>
      </c>
      <c r="X18" s="39">
        <f t="shared" si="5"/>
        <v>9.5714514748276525E-2</v>
      </c>
    </row>
    <row r="19" spans="1:24" x14ac:dyDescent="0.35">
      <c r="A19" s="11" t="s">
        <v>30</v>
      </c>
      <c r="B19" s="12">
        <v>2019</v>
      </c>
      <c r="C19" s="13" t="s">
        <v>22</v>
      </c>
      <c r="D19" s="13" t="s">
        <v>23</v>
      </c>
      <c r="E19" s="13" t="s">
        <v>23</v>
      </c>
      <c r="F19" s="14" t="str">
        <f>IF(AND(C19="+",D19="-"),IF(E19="+","growth","maturity"),IF(#REF!="-","introduction","decline"))</f>
        <v>maturity</v>
      </c>
      <c r="G19" s="15">
        <v>0</v>
      </c>
      <c r="H19" s="15">
        <v>0</v>
      </c>
      <c r="I19" s="15">
        <v>1</v>
      </c>
      <c r="J19" s="16">
        <v>0</v>
      </c>
      <c r="K19" s="17">
        <v>73932</v>
      </c>
      <c r="L19" s="18">
        <v>291607</v>
      </c>
      <c r="M19" s="37">
        <f>K19/L19</f>
        <v>0.25353300846687493</v>
      </c>
      <c r="N19" s="19">
        <v>622355</v>
      </c>
      <c r="O19" s="20">
        <v>1799137</v>
      </c>
      <c r="P19" s="20">
        <v>2151801</v>
      </c>
      <c r="Q19" s="20">
        <v>1971478</v>
      </c>
      <c r="R19" s="20">
        <f t="shared" si="0"/>
        <v>180323</v>
      </c>
      <c r="S19" s="20">
        <f t="shared" si="1"/>
        <v>217675</v>
      </c>
      <c r="T19" s="20">
        <v>799758</v>
      </c>
      <c r="U19" s="38">
        <f t="shared" si="2"/>
        <v>0.34591862654150296</v>
      </c>
      <c r="V19" s="38">
        <f t="shared" si="3"/>
        <v>0.10022749796152267</v>
      </c>
      <c r="W19" s="38">
        <f t="shared" si="4"/>
        <v>0.44452312414229711</v>
      </c>
      <c r="X19" s="39">
        <f t="shared" si="5"/>
        <v>0.12098856284985524</v>
      </c>
    </row>
    <row r="20" spans="1:24" x14ac:dyDescent="0.35">
      <c r="A20" s="11" t="s">
        <v>48</v>
      </c>
      <c r="B20" s="12">
        <v>2017</v>
      </c>
      <c r="C20" t="s">
        <v>22</v>
      </c>
      <c r="D20" t="s">
        <v>22</v>
      </c>
      <c r="E20" s="13" t="s">
        <v>23</v>
      </c>
      <c r="F20" s="22" t="s">
        <v>25</v>
      </c>
      <c r="G20" s="15">
        <v>0</v>
      </c>
      <c r="H20" s="15">
        <v>0</v>
      </c>
      <c r="I20" s="15">
        <v>0</v>
      </c>
      <c r="J20" s="16">
        <v>1</v>
      </c>
      <c r="K20" s="17">
        <v>3249</v>
      </c>
      <c r="L20" s="18">
        <v>50783</v>
      </c>
      <c r="M20" s="37">
        <f>K20/L20</f>
        <v>6.3978102908453613E-2</v>
      </c>
      <c r="N20" s="19">
        <v>3432390</v>
      </c>
      <c r="O20" s="20">
        <v>5186685</v>
      </c>
      <c r="P20" s="20">
        <v>6277135</v>
      </c>
      <c r="Q20" s="20">
        <v>5793737</v>
      </c>
      <c r="R20" s="20">
        <f t="shared" si="0"/>
        <v>483398</v>
      </c>
      <c r="S20" s="20">
        <f t="shared" si="1"/>
        <v>47534</v>
      </c>
      <c r="T20" s="20">
        <v>3893303</v>
      </c>
      <c r="U20" s="38">
        <f t="shared" si="2"/>
        <v>0.66176951174015775</v>
      </c>
      <c r="V20" s="38">
        <f t="shared" si="3"/>
        <v>9.3199799100967193E-2</v>
      </c>
      <c r="W20" s="38">
        <f t="shared" si="4"/>
        <v>0.75063417192291415</v>
      </c>
      <c r="X20" s="39">
        <f t="shared" si="5"/>
        <v>9.1646205620738493E-3</v>
      </c>
    </row>
    <row r="21" spans="1:24" x14ac:dyDescent="0.35">
      <c r="A21" s="11" t="s">
        <v>48</v>
      </c>
      <c r="B21" s="12">
        <v>2018</v>
      </c>
      <c r="C21" t="s">
        <v>22</v>
      </c>
      <c r="D21" t="s">
        <v>23</v>
      </c>
      <c r="E21" t="s">
        <v>23</v>
      </c>
      <c r="F21" s="14" t="str">
        <f>IF(AND(C21="+",D21="-"),IF(E21="+","growth","maturity"),IF(B9="-","introduction","decline"))</f>
        <v>maturity</v>
      </c>
      <c r="G21" s="15">
        <v>0</v>
      </c>
      <c r="H21" s="15">
        <v>0</v>
      </c>
      <c r="I21" s="15">
        <v>1</v>
      </c>
      <c r="J21" s="16">
        <v>0</v>
      </c>
      <c r="K21" s="17">
        <v>75742</v>
      </c>
      <c r="L21" s="18">
        <v>264824</v>
      </c>
      <c r="M21" s="37">
        <f>K21/L21</f>
        <v>0.28600882095278374</v>
      </c>
      <c r="N21" s="19">
        <v>3022358</v>
      </c>
      <c r="O21" s="20">
        <v>5263726</v>
      </c>
      <c r="P21" s="20">
        <f>Q22</f>
        <v>5576944</v>
      </c>
      <c r="Q21" s="20">
        <f>P20</f>
        <v>6277135</v>
      </c>
      <c r="R21" s="20">
        <f t="shared" si="0"/>
        <v>-700191</v>
      </c>
      <c r="S21" s="20">
        <f t="shared" si="1"/>
        <v>189082</v>
      </c>
      <c r="T21" s="20">
        <v>4076950</v>
      </c>
      <c r="U21" s="38">
        <f t="shared" si="2"/>
        <v>0.57418604235858783</v>
      </c>
      <c r="V21" s="38">
        <f t="shared" si="3"/>
        <v>-0.13302193161270173</v>
      </c>
      <c r="W21" s="38">
        <f t="shared" si="4"/>
        <v>0.7745368964873931</v>
      </c>
      <c r="X21" s="39">
        <f t="shared" si="5"/>
        <v>3.5921702611420123E-2</v>
      </c>
    </row>
    <row r="22" spans="1:24" x14ac:dyDescent="0.35">
      <c r="A22" s="11" t="s">
        <v>48</v>
      </c>
      <c r="B22" s="12">
        <v>2019</v>
      </c>
      <c r="C22" t="s">
        <v>22</v>
      </c>
      <c r="D22" t="s">
        <v>23</v>
      </c>
      <c r="E22" t="s">
        <v>22</v>
      </c>
      <c r="F22" s="14" t="str">
        <f>IF(AND(C22="+",D22="-"),IF(E22="+","growth","maturity"),IF(B10="-","introduction","decline"))</f>
        <v>growth</v>
      </c>
      <c r="G22" s="15">
        <v>0</v>
      </c>
      <c r="H22" s="15">
        <v>1</v>
      </c>
      <c r="I22" s="15">
        <v>0</v>
      </c>
      <c r="J22" s="16">
        <v>0</v>
      </c>
      <c r="K22" s="17">
        <v>60403</v>
      </c>
      <c r="L22" s="18">
        <v>187176</v>
      </c>
      <c r="M22" s="37">
        <f>K22/L22</f>
        <v>0.32270697097918538</v>
      </c>
      <c r="N22" s="19">
        <v>3225135</v>
      </c>
      <c r="O22" s="20">
        <v>5758102</v>
      </c>
      <c r="P22" s="20">
        <v>3887075</v>
      </c>
      <c r="Q22" s="20">
        <v>5576944</v>
      </c>
      <c r="R22" s="20">
        <f t="shared" si="0"/>
        <v>-1689869</v>
      </c>
      <c r="S22" s="20">
        <f t="shared" si="1"/>
        <v>126773</v>
      </c>
      <c r="T22" s="20">
        <v>4184063</v>
      </c>
      <c r="U22" s="38">
        <f t="shared" si="2"/>
        <v>0.56010383282546927</v>
      </c>
      <c r="V22" s="38">
        <f t="shared" si="3"/>
        <v>-0.29347673938391505</v>
      </c>
      <c r="W22" s="38">
        <f t="shared" si="4"/>
        <v>0.726639264118628</v>
      </c>
      <c r="X22" s="39">
        <f t="shared" si="5"/>
        <v>2.201645611696354E-2</v>
      </c>
    </row>
    <row r="23" spans="1:24" x14ac:dyDescent="0.35">
      <c r="A23" s="11" t="s">
        <v>55</v>
      </c>
      <c r="B23" s="12">
        <v>2017</v>
      </c>
      <c r="C23" t="s">
        <v>22</v>
      </c>
      <c r="D23" t="s">
        <v>23</v>
      </c>
      <c r="E23" t="s">
        <v>23</v>
      </c>
      <c r="F23" s="14" t="str">
        <f t="shared" ref="F23:F25" si="7">IF(AND(C23="+",D23="-"),IF(E23="+","growth","maturity"),IF(B11="-","introduction","decline"))</f>
        <v>maturity</v>
      </c>
      <c r="G23" s="15">
        <v>0</v>
      </c>
      <c r="H23" s="15">
        <v>0</v>
      </c>
      <c r="I23" s="15">
        <v>1</v>
      </c>
      <c r="J23" s="16">
        <v>0</v>
      </c>
      <c r="K23" s="17">
        <v>98725</v>
      </c>
      <c r="L23" s="18">
        <v>377660</v>
      </c>
      <c r="M23" s="37">
        <f>K23/L23</f>
        <v>0.26141238150717577</v>
      </c>
      <c r="N23" s="19">
        <v>1132699</v>
      </c>
      <c r="O23" s="20">
        <v>2826490</v>
      </c>
      <c r="P23" s="20">
        <v>2171861</v>
      </c>
      <c r="Q23" s="20">
        <v>2069017</v>
      </c>
      <c r="R23" s="20">
        <f t="shared" si="0"/>
        <v>102844</v>
      </c>
      <c r="S23" s="20">
        <f t="shared" si="1"/>
        <v>278935</v>
      </c>
      <c r="T23" s="20">
        <v>806391</v>
      </c>
      <c r="U23" s="38">
        <f t="shared" si="2"/>
        <v>0.40074403235107853</v>
      </c>
      <c r="V23" s="38">
        <f t="shared" si="3"/>
        <v>3.6385764676330007E-2</v>
      </c>
      <c r="W23" s="38">
        <f t="shared" si="4"/>
        <v>0.28529766600978601</v>
      </c>
      <c r="X23" s="39">
        <f t="shared" si="5"/>
        <v>9.8686002780834184E-2</v>
      </c>
    </row>
    <row r="24" spans="1:24" x14ac:dyDescent="0.35">
      <c r="A24" s="11" t="s">
        <v>55</v>
      </c>
      <c r="B24" s="12">
        <v>2018</v>
      </c>
      <c r="C24" t="s">
        <v>22</v>
      </c>
      <c r="D24" t="s">
        <v>23</v>
      </c>
      <c r="E24" t="s">
        <v>23</v>
      </c>
      <c r="F24" s="14" t="str">
        <f t="shared" si="7"/>
        <v>maturity</v>
      </c>
      <c r="G24" s="15">
        <v>0</v>
      </c>
      <c r="H24" s="15">
        <v>0</v>
      </c>
      <c r="I24" s="15">
        <v>1</v>
      </c>
      <c r="J24" s="16">
        <v>0</v>
      </c>
      <c r="K24" s="17">
        <v>105305</v>
      </c>
      <c r="L24" s="18">
        <v>451998</v>
      </c>
      <c r="M24" s="37">
        <f>K24/L24</f>
        <v>0.23297669458714418</v>
      </c>
      <c r="N24" s="19">
        <v>967642</v>
      </c>
      <c r="O24" s="20">
        <v>2897119</v>
      </c>
      <c r="P24" s="20">
        <f>Q25</f>
        <v>2228260</v>
      </c>
      <c r="Q24" s="20">
        <f>P23</f>
        <v>2171861</v>
      </c>
      <c r="R24" s="20">
        <f t="shared" si="0"/>
        <v>56399</v>
      </c>
      <c r="S24" s="20">
        <f t="shared" si="1"/>
        <v>346693</v>
      </c>
      <c r="T24" s="20">
        <v>732411</v>
      </c>
      <c r="U24" s="38">
        <f t="shared" si="2"/>
        <v>0.33400146835528677</v>
      </c>
      <c r="V24" s="38">
        <f t="shared" si="3"/>
        <v>1.9467270761056071E-2</v>
      </c>
      <c r="W24" s="38">
        <f t="shared" si="4"/>
        <v>0.25280666758942244</v>
      </c>
      <c r="X24" s="39">
        <f t="shared" si="5"/>
        <v>0.11966819450633544</v>
      </c>
    </row>
    <row r="25" spans="1:24" x14ac:dyDescent="0.35">
      <c r="A25" s="11" t="s">
        <v>55</v>
      </c>
      <c r="B25" s="12">
        <v>2019</v>
      </c>
      <c r="C25" t="s">
        <v>22</v>
      </c>
      <c r="D25" t="s">
        <v>23</v>
      </c>
      <c r="E25" t="s">
        <v>23</v>
      </c>
      <c r="F25" s="14" t="str">
        <f t="shared" si="7"/>
        <v>maturity</v>
      </c>
      <c r="G25" s="15">
        <v>0</v>
      </c>
      <c r="H25" s="15">
        <v>0</v>
      </c>
      <c r="I25" s="15">
        <v>1</v>
      </c>
      <c r="J25" s="16">
        <v>0</v>
      </c>
      <c r="K25" s="17">
        <v>44881</v>
      </c>
      <c r="L25" s="18">
        <v>185479</v>
      </c>
      <c r="M25" s="37">
        <f>K25/L25</f>
        <v>0.24197348486890699</v>
      </c>
      <c r="N25" s="19">
        <v>994204</v>
      </c>
      <c r="O25" s="20">
        <v>2918467</v>
      </c>
      <c r="P25" s="20">
        <v>2056096</v>
      </c>
      <c r="Q25" s="20">
        <v>2228260</v>
      </c>
      <c r="R25" s="20">
        <f t="shared" si="0"/>
        <v>-172164</v>
      </c>
      <c r="S25" s="20">
        <f t="shared" si="1"/>
        <v>140598</v>
      </c>
      <c r="T25" s="20">
        <v>684884</v>
      </c>
      <c r="U25" s="38">
        <f t="shared" si="2"/>
        <v>0.34065966824363614</v>
      </c>
      <c r="V25" s="38">
        <f t="shared" si="3"/>
        <v>-5.8991244375900087E-2</v>
      </c>
      <c r="W25" s="38">
        <f t="shared" si="4"/>
        <v>0.23467251814051693</v>
      </c>
      <c r="X25" s="39">
        <f t="shared" si="5"/>
        <v>4.8175292028314866E-2</v>
      </c>
    </row>
    <row r="26" spans="1:24" x14ac:dyDescent="0.35">
      <c r="A26" s="11" t="s">
        <v>61</v>
      </c>
      <c r="B26" s="12">
        <v>2017</v>
      </c>
      <c r="C26" t="s">
        <v>22</v>
      </c>
      <c r="D26" t="s">
        <v>23</v>
      </c>
      <c r="E26" t="s">
        <v>23</v>
      </c>
      <c r="F26" s="14" t="str">
        <f>IF(AND(C26="+",D26="-"),IF(E26="+","growth","maturity"),IF(#REF!="-","introduction","decline"))</f>
        <v>maturity</v>
      </c>
      <c r="G26" s="15">
        <v>0</v>
      </c>
      <c r="H26" s="15">
        <v>0</v>
      </c>
      <c r="I26" s="15">
        <v>1</v>
      </c>
      <c r="J26" s="16">
        <v>0</v>
      </c>
      <c r="K26" s="17">
        <v>13640</v>
      </c>
      <c r="L26" s="18">
        <v>52292</v>
      </c>
      <c r="M26" s="37">
        <f>K26/L26</f>
        <v>0.26084295876998392</v>
      </c>
      <c r="N26" s="19">
        <v>936511</v>
      </c>
      <c r="O26" s="20">
        <v>1213916</v>
      </c>
      <c r="P26" s="20">
        <v>980285</v>
      </c>
      <c r="Q26" s="20">
        <v>1284510</v>
      </c>
      <c r="R26" s="20">
        <f t="shared" si="0"/>
        <v>-304225</v>
      </c>
      <c r="S26" s="20">
        <f t="shared" si="1"/>
        <v>38652</v>
      </c>
      <c r="T26" s="20">
        <v>226998</v>
      </c>
      <c r="U26" s="38">
        <f t="shared" si="2"/>
        <v>0.7714792456809203</v>
      </c>
      <c r="V26" s="38">
        <f t="shared" si="3"/>
        <v>-0.25061454005054717</v>
      </c>
      <c r="W26" s="38">
        <f t="shared" si="4"/>
        <v>0.18699646433525879</v>
      </c>
      <c r="X26" s="39">
        <f t="shared" si="5"/>
        <v>3.1840753396445882E-2</v>
      </c>
    </row>
    <row r="27" spans="1:24" x14ac:dyDescent="0.35">
      <c r="A27" s="11" t="s">
        <v>61</v>
      </c>
      <c r="B27" s="12">
        <v>2018</v>
      </c>
      <c r="C27" t="s">
        <v>22</v>
      </c>
      <c r="D27" t="s">
        <v>23</v>
      </c>
      <c r="E27" t="s">
        <v>22</v>
      </c>
      <c r="F27" s="14" t="str">
        <f>IF(AND(C27="+",D27="-"),IF(E27="+","growth","maturity"),IF(#REF!="-","introduction","decline"))</f>
        <v>growth</v>
      </c>
      <c r="G27" s="15">
        <v>0</v>
      </c>
      <c r="H27" s="15">
        <v>1</v>
      </c>
      <c r="I27" s="15">
        <v>0</v>
      </c>
      <c r="J27" s="16">
        <v>0</v>
      </c>
      <c r="K27" s="17">
        <v>24293</v>
      </c>
      <c r="L27" s="18">
        <v>64757</v>
      </c>
      <c r="M27" s="37">
        <f>K27/L27</f>
        <v>0.37514091140726097</v>
      </c>
      <c r="N27" s="19">
        <v>1096799</v>
      </c>
      <c r="O27" s="20">
        <v>1400683</v>
      </c>
      <c r="P27" s="20">
        <f>Q28</f>
        <v>1130297</v>
      </c>
      <c r="Q27" s="20">
        <f>P26</f>
        <v>980285</v>
      </c>
      <c r="R27" s="20">
        <f t="shared" si="0"/>
        <v>150012</v>
      </c>
      <c r="S27" s="20">
        <f t="shared" si="1"/>
        <v>40464</v>
      </c>
      <c r="T27" s="20">
        <v>227489</v>
      </c>
      <c r="U27" s="38">
        <f t="shared" si="2"/>
        <v>0.78304584263534294</v>
      </c>
      <c r="V27" s="38">
        <f t="shared" si="3"/>
        <v>0.10709917947172914</v>
      </c>
      <c r="W27" s="38">
        <f t="shared" si="4"/>
        <v>0.16241290855960985</v>
      </c>
      <c r="X27" s="39">
        <f t="shared" si="5"/>
        <v>2.88887635532094E-2</v>
      </c>
    </row>
    <row r="28" spans="1:24" x14ac:dyDescent="0.35">
      <c r="A28" s="11" t="s">
        <v>61</v>
      </c>
      <c r="B28" s="12">
        <v>2019</v>
      </c>
      <c r="C28" t="s">
        <v>23</v>
      </c>
      <c r="D28" s="13" t="s">
        <v>22</v>
      </c>
      <c r="E28" s="13" t="s">
        <v>23</v>
      </c>
      <c r="F28" s="22" t="s">
        <v>25</v>
      </c>
      <c r="G28" s="15">
        <v>0</v>
      </c>
      <c r="H28" s="15">
        <v>0</v>
      </c>
      <c r="I28" s="15">
        <v>0</v>
      </c>
      <c r="J28" s="16">
        <v>1</v>
      </c>
      <c r="K28" s="17">
        <v>14558</v>
      </c>
      <c r="L28" s="18">
        <v>48116</v>
      </c>
      <c r="M28" s="37">
        <f>K28/L28</f>
        <v>0.30256047884279658</v>
      </c>
      <c r="N28" s="19">
        <v>893625</v>
      </c>
      <c r="O28" s="20">
        <v>1212894</v>
      </c>
      <c r="P28" s="20">
        <v>1216136</v>
      </c>
      <c r="Q28" s="20">
        <v>1130297</v>
      </c>
      <c r="R28" s="20">
        <f t="shared" si="0"/>
        <v>85839</v>
      </c>
      <c r="S28" s="20">
        <f t="shared" si="1"/>
        <v>33558</v>
      </c>
      <c r="T28" s="20">
        <v>222336</v>
      </c>
      <c r="U28" s="38">
        <f t="shared" si="2"/>
        <v>0.73677089671479945</v>
      </c>
      <c r="V28" s="38">
        <f t="shared" si="3"/>
        <v>7.0772054276795823E-2</v>
      </c>
      <c r="W28" s="38">
        <f t="shared" si="4"/>
        <v>0.1833103304987905</v>
      </c>
      <c r="X28" s="39">
        <f t="shared" si="5"/>
        <v>2.7667710451201838E-2</v>
      </c>
    </row>
    <row r="29" spans="1:24" x14ac:dyDescent="0.35">
      <c r="A29" s="11" t="s">
        <v>62</v>
      </c>
      <c r="B29" s="12">
        <v>2017</v>
      </c>
      <c r="C29" t="s">
        <v>22</v>
      </c>
      <c r="D29" t="s">
        <v>23</v>
      </c>
      <c r="E29" t="s">
        <v>23</v>
      </c>
      <c r="F29" s="14" t="str">
        <f>IF(AND(C29="+",D29="-"),IF(E29="+","growth","maturity"),IF(#REF!="-","introduction","decline"))</f>
        <v>maturity</v>
      </c>
      <c r="G29" s="15">
        <v>0</v>
      </c>
      <c r="H29" s="15">
        <v>0</v>
      </c>
      <c r="I29" s="15">
        <v>1</v>
      </c>
      <c r="J29" s="16">
        <v>0</v>
      </c>
      <c r="K29" s="17">
        <v>10892</v>
      </c>
      <c r="L29" s="18">
        <v>20175</v>
      </c>
      <c r="M29" s="37">
        <f>K29/L29</f>
        <v>0.53987608426270139</v>
      </c>
      <c r="N29" s="19">
        <f>153806+75824</f>
        <v>229630</v>
      </c>
      <c r="O29" s="20">
        <v>681937</v>
      </c>
      <c r="P29" s="20">
        <v>349690</v>
      </c>
      <c r="Q29" s="20">
        <v>379137</v>
      </c>
      <c r="R29" s="20">
        <f t="shared" si="0"/>
        <v>-29447</v>
      </c>
      <c r="S29" s="20">
        <f t="shared" si="1"/>
        <v>9283</v>
      </c>
      <c r="T29" s="20">
        <v>97577</v>
      </c>
      <c r="U29" s="38">
        <f t="shared" si="2"/>
        <v>0.33673198550599248</v>
      </c>
      <c r="V29" s="38">
        <f t="shared" si="3"/>
        <v>-4.3181408253255067E-2</v>
      </c>
      <c r="W29" s="38">
        <f t="shared" si="4"/>
        <v>0.14308799786490542</v>
      </c>
      <c r="X29" s="39">
        <f t="shared" si="5"/>
        <v>1.3612694427784384E-2</v>
      </c>
    </row>
    <row r="30" spans="1:24" x14ac:dyDescent="0.35">
      <c r="A30" s="11" t="s">
        <v>62</v>
      </c>
      <c r="B30" s="12">
        <v>2018</v>
      </c>
      <c r="C30" t="s">
        <v>22</v>
      </c>
      <c r="D30" t="s">
        <v>23</v>
      </c>
      <c r="E30" t="s">
        <v>23</v>
      </c>
      <c r="F30" s="14" t="str">
        <f>IF(AND(C30="+",D30="-"),IF(E30="+","growth","maturity"),IF(#REF!="-","introduction","decline"))</f>
        <v>maturity</v>
      </c>
      <c r="G30" s="15">
        <v>0</v>
      </c>
      <c r="H30" s="15">
        <v>0</v>
      </c>
      <c r="I30" s="15">
        <v>1</v>
      </c>
      <c r="J30" s="16">
        <v>0</v>
      </c>
      <c r="K30" s="17">
        <v>9228</v>
      </c>
      <c r="L30" s="18">
        <v>23908</v>
      </c>
      <c r="M30" s="37">
        <f>K30/L30</f>
        <v>0.38597958842228541</v>
      </c>
      <c r="N30" s="19">
        <v>221022</v>
      </c>
      <c r="O30" s="20">
        <v>696192</v>
      </c>
      <c r="P30" s="20">
        <f>Q31</f>
        <v>424128</v>
      </c>
      <c r="Q30" s="20">
        <f>P29</f>
        <v>349690</v>
      </c>
      <c r="R30" s="20">
        <f t="shared" si="0"/>
        <v>74438</v>
      </c>
      <c r="S30" s="20">
        <f t="shared" si="1"/>
        <v>14680</v>
      </c>
      <c r="T30" s="20">
        <v>88577</v>
      </c>
      <c r="U30" s="38">
        <f t="shared" si="2"/>
        <v>0.31747276613348041</v>
      </c>
      <c r="V30" s="38">
        <f t="shared" si="3"/>
        <v>0.10692165379665379</v>
      </c>
      <c r="W30" s="38">
        <f t="shared" si="4"/>
        <v>0.12723070647177789</v>
      </c>
      <c r="X30" s="39">
        <f t="shared" si="5"/>
        <v>2.1086137157565729E-2</v>
      </c>
    </row>
    <row r="31" spans="1:24" x14ac:dyDescent="0.35">
      <c r="A31" s="11" t="s">
        <v>62</v>
      </c>
      <c r="B31" s="12">
        <v>2019</v>
      </c>
      <c r="C31" t="s">
        <v>23</v>
      </c>
      <c r="D31" t="s">
        <v>23</v>
      </c>
      <c r="E31" t="s">
        <v>23</v>
      </c>
      <c r="F31" s="22" t="s">
        <v>25</v>
      </c>
      <c r="G31" s="15">
        <v>0</v>
      </c>
      <c r="H31" s="15">
        <v>0</v>
      </c>
      <c r="I31" s="15">
        <v>0</v>
      </c>
      <c r="J31" s="16">
        <v>1</v>
      </c>
      <c r="K31" s="17">
        <v>4836</v>
      </c>
      <c r="L31" s="18">
        <v>5763</v>
      </c>
      <c r="M31" s="37">
        <f>K31/L31</f>
        <v>0.83914627798021868</v>
      </c>
      <c r="N31" s="19">
        <v>219318</v>
      </c>
      <c r="O31" s="20">
        <v>688017</v>
      </c>
      <c r="P31" s="20">
        <v>372489</v>
      </c>
      <c r="Q31" s="20">
        <v>424128</v>
      </c>
      <c r="R31" s="20">
        <f t="shared" si="0"/>
        <v>-51639</v>
      </c>
      <c r="S31" s="20">
        <f t="shared" si="1"/>
        <v>927</v>
      </c>
      <c r="T31" s="20">
        <v>78832</v>
      </c>
      <c r="U31" s="38">
        <f t="shared" si="2"/>
        <v>0.31876828624874093</v>
      </c>
      <c r="V31" s="38">
        <f t="shared" si="3"/>
        <v>-7.5054831493989241E-2</v>
      </c>
      <c r="W31" s="38">
        <f t="shared" si="4"/>
        <v>0.11457856419245455</v>
      </c>
      <c r="X31" s="39">
        <f t="shared" si="5"/>
        <v>1.3473504288411479E-3</v>
      </c>
    </row>
    <row r="32" spans="1:24" x14ac:dyDescent="0.35">
      <c r="A32" s="11" t="s">
        <v>88</v>
      </c>
      <c r="B32" s="12">
        <v>2017</v>
      </c>
      <c r="C32" t="s">
        <v>22</v>
      </c>
      <c r="D32" t="s">
        <v>23</v>
      </c>
      <c r="E32" t="s">
        <v>23</v>
      </c>
      <c r="F32" s="14" t="str">
        <f>IF(AND(C32="+",D32="-"),IF(E32="+","growth","maturity"),IF(#REF!="-","introduction","decline"))</f>
        <v>maturity</v>
      </c>
      <c r="G32" s="15">
        <v>0</v>
      </c>
      <c r="H32" s="15">
        <v>0</v>
      </c>
      <c r="I32" s="15">
        <v>1</v>
      </c>
      <c r="J32" s="16">
        <v>0</v>
      </c>
      <c r="K32" s="17">
        <v>4521</v>
      </c>
      <c r="L32" s="18">
        <v>17488</v>
      </c>
      <c r="M32" s="37">
        <f>K32/L32</f>
        <v>0.25852012808783165</v>
      </c>
      <c r="N32" s="19">
        <v>31541</v>
      </c>
      <c r="O32" s="20">
        <v>161163</v>
      </c>
      <c r="P32" s="20">
        <v>224371</v>
      </c>
      <c r="Q32" s="20">
        <v>157855</v>
      </c>
      <c r="R32" s="20">
        <f t="shared" si="0"/>
        <v>66516</v>
      </c>
      <c r="S32" s="20">
        <f t="shared" si="1"/>
        <v>12967</v>
      </c>
      <c r="T32" s="20">
        <v>55856</v>
      </c>
      <c r="U32" s="38">
        <f t="shared" si="2"/>
        <v>0.19570869244181358</v>
      </c>
      <c r="V32" s="38">
        <f t="shared" si="3"/>
        <v>0.41272500511904098</v>
      </c>
      <c r="W32" s="38">
        <f t="shared" si="4"/>
        <v>0.34658079087631777</v>
      </c>
      <c r="X32" s="39">
        <f t="shared" si="5"/>
        <v>8.045891426692231E-2</v>
      </c>
    </row>
    <row r="33" spans="1:24" x14ac:dyDescent="0.35">
      <c r="A33" s="11" t="s">
        <v>88</v>
      </c>
      <c r="B33" s="12">
        <v>2018</v>
      </c>
      <c r="C33" t="s">
        <v>23</v>
      </c>
      <c r="D33" t="s">
        <v>23</v>
      </c>
      <c r="E33" t="s">
        <v>23</v>
      </c>
      <c r="F33" s="22" t="s">
        <v>25</v>
      </c>
      <c r="G33" s="15">
        <v>0</v>
      </c>
      <c r="H33" s="15">
        <v>0</v>
      </c>
      <c r="I33" s="15">
        <v>0</v>
      </c>
      <c r="J33" s="16">
        <v>1</v>
      </c>
      <c r="K33" s="17">
        <v>2137</v>
      </c>
      <c r="L33" s="18">
        <v>5024</v>
      </c>
      <c r="M33" s="37">
        <f>K33/L33</f>
        <v>0.42535828025477707</v>
      </c>
      <c r="N33" s="19">
        <v>27335</v>
      </c>
      <c r="O33" s="20">
        <v>160027</v>
      </c>
      <c r="P33" s="20">
        <f>Q34</f>
        <v>240029</v>
      </c>
      <c r="Q33" s="20">
        <f>P32</f>
        <v>224371</v>
      </c>
      <c r="R33" s="20">
        <f t="shared" si="0"/>
        <v>15658</v>
      </c>
      <c r="S33" s="20">
        <f t="shared" si="1"/>
        <v>2887</v>
      </c>
      <c r="T33" s="20">
        <v>53554</v>
      </c>
      <c r="U33" s="38">
        <f t="shared" si="2"/>
        <v>0.17081492498140938</v>
      </c>
      <c r="V33" s="38">
        <f t="shared" si="3"/>
        <v>9.7845988489442412E-2</v>
      </c>
      <c r="W33" s="38">
        <f t="shared" si="4"/>
        <v>0.33465602679547829</v>
      </c>
      <c r="X33" s="39">
        <f t="shared" si="5"/>
        <v>1.8040705630924782E-2</v>
      </c>
    </row>
    <row r="34" spans="1:24" x14ac:dyDescent="0.35">
      <c r="A34" s="11" t="s">
        <v>88</v>
      </c>
      <c r="B34" s="12">
        <v>2019</v>
      </c>
      <c r="C34" t="s">
        <v>23</v>
      </c>
      <c r="D34" t="s">
        <v>23</v>
      </c>
      <c r="E34" t="s">
        <v>22</v>
      </c>
      <c r="F34" s="25" t="s">
        <v>27</v>
      </c>
      <c r="G34" s="15">
        <v>1</v>
      </c>
      <c r="H34" s="15">
        <v>0</v>
      </c>
      <c r="I34" s="15">
        <v>0</v>
      </c>
      <c r="J34" s="16">
        <v>0</v>
      </c>
      <c r="K34" s="23">
        <v>-349</v>
      </c>
      <c r="L34" s="18">
        <v>-18595</v>
      </c>
      <c r="M34" s="37">
        <f>K34/L34</f>
        <v>1.8768486152191448E-2</v>
      </c>
      <c r="N34" s="19">
        <v>33455</v>
      </c>
      <c r="O34" s="20">
        <v>147090</v>
      </c>
      <c r="P34" s="20">
        <v>177788</v>
      </c>
      <c r="Q34" s="20">
        <v>240029</v>
      </c>
      <c r="R34" s="20">
        <f t="shared" si="0"/>
        <v>-62241</v>
      </c>
      <c r="S34" s="20">
        <f t="shared" ref="S34:S65" si="8">L34-K34</f>
        <v>-18246</v>
      </c>
      <c r="T34" s="20">
        <v>51661</v>
      </c>
      <c r="U34" s="38">
        <f t="shared" si="2"/>
        <v>0.22744578149432321</v>
      </c>
      <c r="V34" s="38">
        <f t="shared" si="3"/>
        <v>-0.42314909239241283</v>
      </c>
      <c r="W34" s="38">
        <f t="shared" si="4"/>
        <v>0.35122034128764701</v>
      </c>
      <c r="X34" s="39">
        <f t="shared" si="5"/>
        <v>-0.12404650214154599</v>
      </c>
    </row>
    <row r="35" spans="1:24" x14ac:dyDescent="0.35">
      <c r="A35" s="11" t="s">
        <v>63</v>
      </c>
      <c r="B35" s="12">
        <v>2017</v>
      </c>
      <c r="C35" t="s">
        <v>22</v>
      </c>
      <c r="D35" t="s">
        <v>23</v>
      </c>
      <c r="E35" t="s">
        <v>22</v>
      </c>
      <c r="F35" s="14" t="str">
        <f>IF(AND(C35="+",D35="-"),IF(E35="+","growth","maturity"),IF(B34="-","introduction","decline"))</f>
        <v>growth</v>
      </c>
      <c r="G35" s="15">
        <v>0</v>
      </c>
      <c r="H35" s="15">
        <v>1</v>
      </c>
      <c r="I35" s="15">
        <v>0</v>
      </c>
      <c r="J35" s="16">
        <v>0</v>
      </c>
      <c r="K35" s="17">
        <v>36222</v>
      </c>
      <c r="L35" s="18">
        <v>133820</v>
      </c>
      <c r="M35" s="37">
        <f>K35/L35</f>
        <v>0.27067702884471678</v>
      </c>
      <c r="N35" s="19">
        <v>2971605</v>
      </c>
      <c r="O35" s="20">
        <v>640543</v>
      </c>
      <c r="P35" s="20">
        <v>1838417</v>
      </c>
      <c r="Q35" s="20">
        <v>1561136</v>
      </c>
      <c r="R35" s="20">
        <f t="shared" si="0"/>
        <v>277281</v>
      </c>
      <c r="S35" s="20">
        <f t="shared" si="8"/>
        <v>97598</v>
      </c>
      <c r="T35" s="20">
        <v>4671372</v>
      </c>
      <c r="U35" s="38">
        <f t="shared" si="2"/>
        <v>4.6391967440125015</v>
      </c>
      <c r="V35" s="38">
        <f t="shared" si="3"/>
        <v>0.43288428723754691</v>
      </c>
      <c r="W35" s="38">
        <f t="shared" si="4"/>
        <v>7.2928312384960883</v>
      </c>
      <c r="X35" s="39">
        <f t="shared" si="5"/>
        <v>0.15236760061385418</v>
      </c>
    </row>
    <row r="36" spans="1:24" x14ac:dyDescent="0.35">
      <c r="A36" s="11" t="s">
        <v>63</v>
      </c>
      <c r="B36" s="12">
        <v>2018</v>
      </c>
      <c r="C36" t="s">
        <v>22</v>
      </c>
      <c r="D36" t="s">
        <v>23</v>
      </c>
      <c r="E36" t="s">
        <v>22</v>
      </c>
      <c r="F36" s="14" t="str">
        <f t="shared" ref="F36:F37" si="9">IF(AND(C36="+",D36="-"),IF(E36="+","growth","maturity"),IF(B35="-","introduction","decline"))</f>
        <v>growth</v>
      </c>
      <c r="G36" s="15">
        <v>0</v>
      </c>
      <c r="H36" s="15">
        <v>1</v>
      </c>
      <c r="I36" s="15">
        <v>0</v>
      </c>
      <c r="J36" s="16">
        <v>0</v>
      </c>
      <c r="K36" s="17">
        <v>33265</v>
      </c>
      <c r="L36" s="18">
        <v>147639</v>
      </c>
      <c r="M36" s="37">
        <f>K36/L36</f>
        <v>0.22531309477847994</v>
      </c>
      <c r="N36" s="19">
        <v>3499963</v>
      </c>
      <c r="O36" s="20">
        <v>6647755</v>
      </c>
      <c r="P36" s="20">
        <f>Q37</f>
        <v>2073258</v>
      </c>
      <c r="Q36" s="20">
        <f>P35</f>
        <v>1838417</v>
      </c>
      <c r="R36" s="20">
        <f>P36-Q36</f>
        <v>234841</v>
      </c>
      <c r="S36" s="20">
        <f t="shared" si="8"/>
        <v>114374</v>
      </c>
      <c r="T36" s="20">
        <v>4835210</v>
      </c>
      <c r="U36" s="38">
        <f t="shared" si="2"/>
        <v>0.52648796473395909</v>
      </c>
      <c r="V36" s="38">
        <f t="shared" si="3"/>
        <v>3.5326362057566806E-2</v>
      </c>
      <c r="W36" s="38">
        <f t="shared" si="4"/>
        <v>0.72734479534820407</v>
      </c>
      <c r="X36" s="39">
        <f t="shared" si="5"/>
        <v>1.7204906017144132E-2</v>
      </c>
    </row>
    <row r="37" spans="1:24" x14ac:dyDescent="0.35">
      <c r="A37" s="11" t="s">
        <v>63</v>
      </c>
      <c r="B37" s="12">
        <v>2019</v>
      </c>
      <c r="C37" t="s">
        <v>22</v>
      </c>
      <c r="D37" t="s">
        <v>23</v>
      </c>
      <c r="E37" t="s">
        <v>22</v>
      </c>
      <c r="F37" s="14" t="str">
        <f t="shared" si="9"/>
        <v>growth</v>
      </c>
      <c r="G37" s="15">
        <v>0</v>
      </c>
      <c r="H37" s="15">
        <v>1</v>
      </c>
      <c r="I37" s="15">
        <v>0</v>
      </c>
      <c r="J37" s="16">
        <v>0</v>
      </c>
      <c r="K37" s="17">
        <v>34706</v>
      </c>
      <c r="L37" s="18">
        <v>138137</v>
      </c>
      <c r="M37" s="37">
        <f>K37/L37</f>
        <v>0.25124333089613932</v>
      </c>
      <c r="N37" s="19">
        <v>3721416</v>
      </c>
      <c r="O37" s="20">
        <v>7020980</v>
      </c>
      <c r="P37" s="20">
        <v>2203617</v>
      </c>
      <c r="Q37" s="20">
        <v>2073258</v>
      </c>
      <c r="R37" s="20">
        <f t="shared" ref="R37:R58" si="10">P37-Q37</f>
        <v>130359</v>
      </c>
      <c r="S37" s="20">
        <f t="shared" si="8"/>
        <v>103431</v>
      </c>
      <c r="T37" s="20">
        <v>5092495</v>
      </c>
      <c r="U37" s="38">
        <f t="shared" si="2"/>
        <v>0.53004224481482642</v>
      </c>
      <c r="V37" s="38">
        <f t="shared" si="3"/>
        <v>1.8567066136066474E-2</v>
      </c>
      <c r="W37" s="38">
        <f t="shared" si="4"/>
        <v>0.72532538192673957</v>
      </c>
      <c r="X37" s="39">
        <f t="shared" si="5"/>
        <v>1.4731704121077115E-2</v>
      </c>
    </row>
    <row r="38" spans="1:24" x14ac:dyDescent="0.35">
      <c r="A38" s="11" t="s">
        <v>37</v>
      </c>
      <c r="B38" s="12">
        <v>2017</v>
      </c>
      <c r="C38" t="s">
        <v>23</v>
      </c>
      <c r="D38" t="s">
        <v>23</v>
      </c>
      <c r="E38" t="s">
        <v>23</v>
      </c>
      <c r="F38" s="22" t="s">
        <v>25</v>
      </c>
      <c r="G38" s="15">
        <v>0</v>
      </c>
      <c r="H38" s="15">
        <v>0</v>
      </c>
      <c r="I38" s="15">
        <v>0</v>
      </c>
      <c r="J38" s="16">
        <v>1</v>
      </c>
      <c r="K38" s="17">
        <v>1604</v>
      </c>
      <c r="L38" s="18">
        <v>7568</v>
      </c>
      <c r="M38" s="37">
        <f>K38/L38</f>
        <v>0.21194503171247359</v>
      </c>
      <c r="N38" s="19">
        <v>40655</v>
      </c>
      <c r="O38" s="20">
        <v>308491</v>
      </c>
      <c r="P38" s="20">
        <v>111294</v>
      </c>
      <c r="Q38" s="20">
        <v>115940</v>
      </c>
      <c r="R38" s="20">
        <f t="shared" si="10"/>
        <v>-4646</v>
      </c>
      <c r="S38" s="20">
        <f t="shared" si="8"/>
        <v>5964</v>
      </c>
      <c r="T38" s="20">
        <v>11011</v>
      </c>
      <c r="U38" s="38">
        <f t="shared" si="2"/>
        <v>0.13178666476493642</v>
      </c>
      <c r="V38" s="38">
        <f t="shared" si="3"/>
        <v>-1.5060406948663008E-2</v>
      </c>
      <c r="W38" s="38">
        <f t="shared" si="4"/>
        <v>3.569309963661825E-2</v>
      </c>
      <c r="X38" s="39">
        <f t="shared" si="5"/>
        <v>1.9332816840685791E-2</v>
      </c>
    </row>
    <row r="39" spans="1:24" x14ac:dyDescent="0.35">
      <c r="A39" s="11" t="s">
        <v>37</v>
      </c>
      <c r="B39" s="12">
        <v>2018</v>
      </c>
      <c r="C39" t="s">
        <v>23</v>
      </c>
      <c r="D39" t="s">
        <v>23</v>
      </c>
      <c r="E39" t="s">
        <v>23</v>
      </c>
      <c r="F39" s="22" t="s">
        <v>25</v>
      </c>
      <c r="G39" s="15">
        <v>0</v>
      </c>
      <c r="H39" s="15">
        <v>0</v>
      </c>
      <c r="I39" s="15">
        <v>0</v>
      </c>
      <c r="J39" s="16">
        <v>1</v>
      </c>
      <c r="K39" s="17">
        <v>1967</v>
      </c>
      <c r="L39" s="18">
        <v>12347</v>
      </c>
      <c r="M39" s="37">
        <f>K39/L39</f>
        <v>0.15930995383493965</v>
      </c>
      <c r="N39" s="19">
        <v>44476</v>
      </c>
      <c r="O39" s="20">
        <v>322185</v>
      </c>
      <c r="P39" s="20">
        <f>Q40</f>
        <v>143382</v>
      </c>
      <c r="Q39" s="20">
        <f>P38</f>
        <v>111294</v>
      </c>
      <c r="R39" s="20">
        <f t="shared" si="10"/>
        <v>32088</v>
      </c>
      <c r="S39" s="20">
        <f t="shared" si="8"/>
        <v>10380</v>
      </c>
      <c r="T39" s="20">
        <v>10910</v>
      </c>
      <c r="U39" s="38">
        <f t="shared" si="2"/>
        <v>0.13804491208467184</v>
      </c>
      <c r="V39" s="38">
        <f t="shared" si="3"/>
        <v>9.9594953210112205E-2</v>
      </c>
      <c r="W39" s="38">
        <f t="shared" si="4"/>
        <v>3.3862532395983677E-2</v>
      </c>
      <c r="X39" s="39">
        <f t="shared" si="5"/>
        <v>3.2217514781879973E-2</v>
      </c>
    </row>
    <row r="40" spans="1:24" x14ac:dyDescent="0.35">
      <c r="A40" s="11" t="s">
        <v>37</v>
      </c>
      <c r="B40" s="12">
        <v>2019</v>
      </c>
      <c r="C40" t="s">
        <v>22</v>
      </c>
      <c r="D40" t="s">
        <v>22</v>
      </c>
      <c r="E40" t="s">
        <v>22</v>
      </c>
      <c r="F40" s="22" t="s">
        <v>25</v>
      </c>
      <c r="G40" s="15">
        <v>0</v>
      </c>
      <c r="H40" s="15">
        <v>0</v>
      </c>
      <c r="I40" s="15">
        <v>0</v>
      </c>
      <c r="J40" s="16">
        <v>1</v>
      </c>
      <c r="K40" s="17">
        <v>1364</v>
      </c>
      <c r="L40" s="18">
        <v>5302</v>
      </c>
      <c r="M40" s="37">
        <f>K40/L40</f>
        <v>0.25726141078838172</v>
      </c>
      <c r="N40" s="19">
        <v>36039</v>
      </c>
      <c r="O40" s="20">
        <v>318141</v>
      </c>
      <c r="P40" s="20">
        <v>118917</v>
      </c>
      <c r="Q40" s="20">
        <v>143382</v>
      </c>
      <c r="R40" s="20">
        <f t="shared" si="10"/>
        <v>-24465</v>
      </c>
      <c r="S40" s="20">
        <f t="shared" si="8"/>
        <v>3938</v>
      </c>
      <c r="T40" s="20">
        <v>10075</v>
      </c>
      <c r="U40" s="38">
        <f t="shared" si="2"/>
        <v>0.11327996077211049</v>
      </c>
      <c r="V40" s="38">
        <f t="shared" si="3"/>
        <v>-7.6899865154129776E-2</v>
      </c>
      <c r="W40" s="38">
        <f t="shared" si="4"/>
        <v>3.1668348310969034E-2</v>
      </c>
      <c r="X40" s="39">
        <f t="shared" si="5"/>
        <v>1.2378159369587699E-2</v>
      </c>
    </row>
    <row r="41" spans="1:24" x14ac:dyDescent="0.35">
      <c r="A41" s="11" t="s">
        <v>74</v>
      </c>
      <c r="B41" s="12">
        <v>2017</v>
      </c>
      <c r="C41" t="s">
        <v>22</v>
      </c>
      <c r="D41" t="s">
        <v>23</v>
      </c>
      <c r="E41" t="s">
        <v>23</v>
      </c>
      <c r="F41" s="14" t="str">
        <f t="shared" ref="F41:F43" si="11">IF(AND(C41="+",D41="-"),IF(E41="+","growth","maturity"),IF(B29="-","introduction","decline"))</f>
        <v>maturity</v>
      </c>
      <c r="G41" s="15">
        <v>0</v>
      </c>
      <c r="H41" s="15">
        <v>0</v>
      </c>
      <c r="I41" s="15">
        <v>1</v>
      </c>
      <c r="J41" s="16">
        <v>0</v>
      </c>
      <c r="K41" s="17">
        <v>26453</v>
      </c>
      <c r="L41" s="18">
        <v>102649</v>
      </c>
      <c r="M41" s="37">
        <f>K41/L41</f>
        <v>0.25770343598086681</v>
      </c>
      <c r="N41" s="19">
        <v>133949</v>
      </c>
      <c r="O41" s="20">
        <v>796767</v>
      </c>
      <c r="P41" s="20">
        <v>643591</v>
      </c>
      <c r="Q41" s="20">
        <v>568638</v>
      </c>
      <c r="R41" s="20">
        <f t="shared" si="10"/>
        <v>74953</v>
      </c>
      <c r="S41" s="20">
        <f t="shared" si="8"/>
        <v>76196</v>
      </c>
      <c r="T41" s="20">
        <v>364805</v>
      </c>
      <c r="U41" s="38">
        <f t="shared" si="2"/>
        <v>0.16811564735989318</v>
      </c>
      <c r="V41" s="38">
        <f t="shared" si="3"/>
        <v>9.4071416110355979E-2</v>
      </c>
      <c r="W41" s="38">
        <f t="shared" si="4"/>
        <v>0.45785656283455517</v>
      </c>
      <c r="X41" s="39">
        <f t="shared" si="5"/>
        <v>9.5631470680889147E-2</v>
      </c>
    </row>
    <row r="42" spans="1:24" x14ac:dyDescent="0.35">
      <c r="A42" s="11" t="s">
        <v>74</v>
      </c>
      <c r="B42" s="12">
        <v>2018</v>
      </c>
      <c r="C42" t="s">
        <v>22</v>
      </c>
      <c r="D42" t="s">
        <v>23</v>
      </c>
      <c r="E42" t="s">
        <v>23</v>
      </c>
      <c r="F42" s="14" t="str">
        <f t="shared" si="11"/>
        <v>maturity</v>
      </c>
      <c r="G42" s="15">
        <v>0</v>
      </c>
      <c r="H42" s="15">
        <v>0</v>
      </c>
      <c r="I42" s="15">
        <v>1</v>
      </c>
      <c r="J42" s="16">
        <v>0</v>
      </c>
      <c r="K42" s="17">
        <v>27410</v>
      </c>
      <c r="L42" s="18">
        <v>101455</v>
      </c>
      <c r="M42" s="37">
        <f>K42/L42</f>
        <v>0.27016904046128826</v>
      </c>
      <c r="N42" s="19">
        <v>128684</v>
      </c>
      <c r="O42" s="20">
        <v>853267</v>
      </c>
      <c r="P42" s="20">
        <f>Q43</f>
        <v>739578</v>
      </c>
      <c r="Q42" s="20">
        <f>P41</f>
        <v>643591</v>
      </c>
      <c r="R42" s="20">
        <f t="shared" si="10"/>
        <v>95987</v>
      </c>
      <c r="S42" s="20">
        <f t="shared" si="8"/>
        <v>74045</v>
      </c>
      <c r="T42" s="20">
        <v>371559</v>
      </c>
      <c r="U42" s="38">
        <f t="shared" si="2"/>
        <v>0.15081328587651932</v>
      </c>
      <c r="V42" s="38">
        <f t="shared" si="3"/>
        <v>0.11249351023770988</v>
      </c>
      <c r="W42" s="38">
        <f t="shared" si="4"/>
        <v>0.43545455291251156</v>
      </c>
      <c r="X42" s="39">
        <f t="shared" si="5"/>
        <v>8.6778230026474709E-2</v>
      </c>
    </row>
    <row r="43" spans="1:24" x14ac:dyDescent="0.35">
      <c r="A43" s="11" t="s">
        <v>74</v>
      </c>
      <c r="B43" s="12">
        <v>2019</v>
      </c>
      <c r="C43" t="s">
        <v>22</v>
      </c>
      <c r="D43" t="s">
        <v>23</v>
      </c>
      <c r="E43" t="s">
        <v>23</v>
      </c>
      <c r="F43" s="14" t="str">
        <f t="shared" si="11"/>
        <v>maturity</v>
      </c>
      <c r="G43" s="15">
        <v>0</v>
      </c>
      <c r="H43" s="15">
        <v>0</v>
      </c>
      <c r="I43" s="15">
        <v>1</v>
      </c>
      <c r="J43" s="16">
        <v>0</v>
      </c>
      <c r="K43" s="17">
        <v>34431</v>
      </c>
      <c r="L43" s="18">
        <v>111834</v>
      </c>
      <c r="M43" s="37">
        <f>K43/L43</f>
        <v>0.30787595901067655</v>
      </c>
      <c r="N43" s="19">
        <v>115690</v>
      </c>
      <c r="O43" s="20">
        <v>968234</v>
      </c>
      <c r="P43" s="20">
        <v>758299</v>
      </c>
      <c r="Q43" s="20">
        <v>739578</v>
      </c>
      <c r="R43" s="20">
        <f t="shared" si="10"/>
        <v>18721</v>
      </c>
      <c r="S43" s="20">
        <f t="shared" si="8"/>
        <v>77403</v>
      </c>
      <c r="T43" s="20">
        <v>455499</v>
      </c>
      <c r="U43" s="38">
        <f t="shared" si="2"/>
        <v>0.11948557889931566</v>
      </c>
      <c r="V43" s="38">
        <f t="shared" si="3"/>
        <v>1.9335202027609029E-2</v>
      </c>
      <c r="W43" s="38">
        <f t="shared" si="4"/>
        <v>0.47044309536744217</v>
      </c>
      <c r="X43" s="39">
        <f t="shared" si="5"/>
        <v>7.994245192794304E-2</v>
      </c>
    </row>
    <row r="44" spans="1:24" x14ac:dyDescent="0.35">
      <c r="A44" s="11" t="s">
        <v>38</v>
      </c>
      <c r="B44" s="12">
        <v>2017</v>
      </c>
      <c r="C44" s="13" t="s">
        <v>22</v>
      </c>
      <c r="D44" s="13" t="s">
        <v>23</v>
      </c>
      <c r="E44" s="13" t="s">
        <v>22</v>
      </c>
      <c r="F44" s="14" t="str">
        <f>IF(AND(C44="+",D44="-"),IF(E44="+","growth","maturity"),IF(B38="-","introduction","decline"))</f>
        <v>growth</v>
      </c>
      <c r="G44" s="15">
        <v>0</v>
      </c>
      <c r="H44" s="15">
        <v>1</v>
      </c>
      <c r="I44" s="15">
        <v>0</v>
      </c>
      <c r="J44" s="16">
        <v>0</v>
      </c>
      <c r="K44" s="17">
        <v>5523</v>
      </c>
      <c r="L44" s="18">
        <v>22077</v>
      </c>
      <c r="M44" s="37">
        <f>K44/L44</f>
        <v>0.25016986003533087</v>
      </c>
      <c r="N44" s="19">
        <v>35408</v>
      </c>
      <c r="O44" s="20">
        <v>303788</v>
      </c>
      <c r="P44" s="20">
        <v>269706</v>
      </c>
      <c r="Q44" s="20">
        <v>176067</v>
      </c>
      <c r="R44" s="20">
        <f t="shared" si="10"/>
        <v>93639</v>
      </c>
      <c r="S44" s="20">
        <f t="shared" si="8"/>
        <v>16554</v>
      </c>
      <c r="T44" s="20">
        <v>135918</v>
      </c>
      <c r="U44" s="38">
        <f t="shared" si="2"/>
        <v>0.11655496596310586</v>
      </c>
      <c r="V44" s="38">
        <f t="shared" si="3"/>
        <v>0.30823798175043121</v>
      </c>
      <c r="W44" s="38">
        <f t="shared" si="4"/>
        <v>0.44741069429997232</v>
      </c>
      <c r="X44" s="39">
        <f t="shared" si="5"/>
        <v>5.4491948332389691E-2</v>
      </c>
    </row>
    <row r="45" spans="1:24" x14ac:dyDescent="0.35">
      <c r="A45" s="11" t="s">
        <v>38</v>
      </c>
      <c r="B45" s="12">
        <v>2018</v>
      </c>
      <c r="C45" s="13" t="s">
        <v>22</v>
      </c>
      <c r="D45" s="13" t="s">
        <v>23</v>
      </c>
      <c r="E45" s="13" t="s">
        <v>23</v>
      </c>
      <c r="F45" s="14" t="str">
        <f>IF(AND(C45="+",D45="-"),IF(E45="+","growth","maturity"),IF(B39="-","introduction","decline"))</f>
        <v>maturity</v>
      </c>
      <c r="G45" s="15">
        <v>0</v>
      </c>
      <c r="H45" s="15">
        <v>0</v>
      </c>
      <c r="I45" s="15">
        <v>1</v>
      </c>
      <c r="J45" s="16">
        <v>0</v>
      </c>
      <c r="K45" s="17">
        <v>5364</v>
      </c>
      <c r="L45" s="18">
        <v>22040</v>
      </c>
      <c r="M45" s="37">
        <f>K45/L45</f>
        <v>0.24337568058076225</v>
      </c>
      <c r="N45" s="19">
        <v>71410</v>
      </c>
      <c r="O45" s="20">
        <v>391362</v>
      </c>
      <c r="P45" s="20">
        <f>Q46</f>
        <v>367961</v>
      </c>
      <c r="Q45" s="20">
        <f>P44</f>
        <v>269706</v>
      </c>
      <c r="R45" s="20">
        <f t="shared" si="10"/>
        <v>98255</v>
      </c>
      <c r="S45" s="20">
        <f t="shared" si="8"/>
        <v>16676</v>
      </c>
      <c r="T45" s="20">
        <v>174915</v>
      </c>
      <c r="U45" s="38">
        <f t="shared" si="2"/>
        <v>0.18246533899561021</v>
      </c>
      <c r="V45" s="38">
        <f t="shared" si="3"/>
        <v>0.25105912173384232</v>
      </c>
      <c r="W45" s="38">
        <f t="shared" si="4"/>
        <v>0.44693915096509113</v>
      </c>
      <c r="X45" s="39">
        <f t="shared" si="5"/>
        <v>4.261016654657325E-2</v>
      </c>
    </row>
    <row r="46" spans="1:24" x14ac:dyDescent="0.35">
      <c r="A46" s="11" t="s">
        <v>38</v>
      </c>
      <c r="B46" s="12">
        <v>2019</v>
      </c>
      <c r="C46" s="13" t="s">
        <v>22</v>
      </c>
      <c r="D46" s="13" t="s">
        <v>23</v>
      </c>
      <c r="E46" s="13" t="s">
        <v>23</v>
      </c>
      <c r="F46" s="14" t="str">
        <f>IF(AND(C46="+",D46="-"),IF(E46="+","growth","maturity"),IF(B40="-","introduction","decline"))</f>
        <v>maturity</v>
      </c>
      <c r="G46" s="15">
        <v>0</v>
      </c>
      <c r="H46" s="15">
        <v>0</v>
      </c>
      <c r="I46" s="15">
        <v>1</v>
      </c>
      <c r="J46" s="16">
        <v>0</v>
      </c>
      <c r="K46" s="17">
        <v>4225</v>
      </c>
      <c r="L46" s="18">
        <v>18037</v>
      </c>
      <c r="M46" s="37">
        <f>K46/L46</f>
        <v>0.23424072739369076</v>
      </c>
      <c r="N46" s="19">
        <v>65323</v>
      </c>
      <c r="O46" s="20">
        <v>405445</v>
      </c>
      <c r="P46" s="20">
        <v>381433</v>
      </c>
      <c r="Q46" s="20">
        <v>367961</v>
      </c>
      <c r="R46" s="20">
        <f t="shared" si="10"/>
        <v>13472</v>
      </c>
      <c r="S46" s="20">
        <f t="shared" si="8"/>
        <v>13812</v>
      </c>
      <c r="T46" s="20">
        <v>177352</v>
      </c>
      <c r="U46" s="38">
        <f t="shared" si="2"/>
        <v>0.16111433116698937</v>
      </c>
      <c r="V46" s="38">
        <f t="shared" si="3"/>
        <v>3.3227688095795981E-2</v>
      </c>
      <c r="W46" s="38">
        <f t="shared" si="4"/>
        <v>0.43742554477179396</v>
      </c>
      <c r="X46" s="39">
        <f t="shared" si="5"/>
        <v>3.4066272860683942E-2</v>
      </c>
    </row>
    <row r="47" spans="1:24" x14ac:dyDescent="0.35">
      <c r="A47" s="11" t="s">
        <v>45</v>
      </c>
      <c r="B47" s="12">
        <v>2017</v>
      </c>
      <c r="C47" t="s">
        <v>22</v>
      </c>
      <c r="D47" t="s">
        <v>23</v>
      </c>
      <c r="E47" t="s">
        <v>23</v>
      </c>
      <c r="F47" s="14" t="str">
        <f>IF(AND(C47="+",D47="-"),IF(E47="+","growth","maturity"),IF(B35="-","introduction","decline"))</f>
        <v>maturity</v>
      </c>
      <c r="G47" s="15">
        <v>0</v>
      </c>
      <c r="H47" s="15">
        <v>0</v>
      </c>
      <c r="I47" s="15">
        <v>1</v>
      </c>
      <c r="J47" s="16">
        <v>0</v>
      </c>
      <c r="K47" s="17">
        <v>1270</v>
      </c>
      <c r="L47" s="18">
        <v>18969</v>
      </c>
      <c r="M47" s="37">
        <f>K47/L47</f>
        <v>6.695134166271284E-2</v>
      </c>
      <c r="N47" s="19">
        <v>237220</v>
      </c>
      <c r="O47" s="20">
        <v>652726</v>
      </c>
      <c r="P47" s="20">
        <v>521481</v>
      </c>
      <c r="Q47" s="20">
        <v>500539</v>
      </c>
      <c r="R47" s="20">
        <f t="shared" si="10"/>
        <v>20942</v>
      </c>
      <c r="S47" s="20">
        <f t="shared" si="8"/>
        <v>17699</v>
      </c>
      <c r="T47" s="20">
        <v>211756</v>
      </c>
      <c r="U47" s="38">
        <f t="shared" si="2"/>
        <v>0.3634296779965866</v>
      </c>
      <c r="V47" s="38">
        <f t="shared" si="3"/>
        <v>3.2083906570291365E-2</v>
      </c>
      <c r="W47" s="38">
        <f t="shared" si="4"/>
        <v>0.32441790276471288</v>
      </c>
      <c r="X47" s="39">
        <f t="shared" si="5"/>
        <v>2.711551248150066E-2</v>
      </c>
    </row>
    <row r="48" spans="1:24" x14ac:dyDescent="0.35">
      <c r="A48" s="11" t="s">
        <v>45</v>
      </c>
      <c r="B48" s="12">
        <v>2018</v>
      </c>
      <c r="C48" t="s">
        <v>22</v>
      </c>
      <c r="D48" t="s">
        <v>23</v>
      </c>
      <c r="E48" t="s">
        <v>23</v>
      </c>
      <c r="F48" s="14" t="str">
        <f>IF(AND(C48="+",D48="-"),IF(E48="+","growth","maturity"),IF(B36="-","introduction","decline"))</f>
        <v>maturity</v>
      </c>
      <c r="G48" s="15">
        <v>0</v>
      </c>
      <c r="H48" s="15">
        <v>0</v>
      </c>
      <c r="I48" s="15">
        <v>1</v>
      </c>
      <c r="J48" s="16">
        <v>0</v>
      </c>
      <c r="K48" s="17">
        <v>12110</v>
      </c>
      <c r="L48" s="18">
        <v>50845</v>
      </c>
      <c r="M48" s="37">
        <f>K48/L48</f>
        <v>0.23817484511751402</v>
      </c>
      <c r="N48" s="19">
        <v>208989</v>
      </c>
      <c r="O48" s="20">
        <v>686777</v>
      </c>
      <c r="P48" s="20">
        <f>Q49</f>
        <v>600986</v>
      </c>
      <c r="Q48" s="20">
        <f>P47</f>
        <v>521481</v>
      </c>
      <c r="R48" s="20">
        <f t="shared" si="10"/>
        <v>79505</v>
      </c>
      <c r="S48" s="20">
        <f t="shared" si="8"/>
        <v>38735</v>
      </c>
      <c r="T48" s="20">
        <v>224257</v>
      </c>
      <c r="U48" s="38">
        <f t="shared" si="2"/>
        <v>0.30430401717005667</v>
      </c>
      <c r="V48" s="38">
        <f t="shared" si="3"/>
        <v>0.11576537944631227</v>
      </c>
      <c r="W48" s="38">
        <f t="shared" si="4"/>
        <v>0.32653539649697061</v>
      </c>
      <c r="X48" s="39">
        <f t="shared" si="5"/>
        <v>5.6401131662825052E-2</v>
      </c>
    </row>
    <row r="49" spans="1:24" x14ac:dyDescent="0.35">
      <c r="A49" s="11" t="s">
        <v>45</v>
      </c>
      <c r="B49" s="12">
        <v>2019</v>
      </c>
      <c r="C49" t="s">
        <v>22</v>
      </c>
      <c r="D49" t="s">
        <v>23</v>
      </c>
      <c r="E49" t="s">
        <v>22</v>
      </c>
      <c r="F49" s="14" t="str">
        <f>IF(AND(C49="+",D49="-"),IF(E49="+","growth","maturity"),IF(B37="-","introduction","decline"))</f>
        <v>growth</v>
      </c>
      <c r="G49" s="15">
        <v>0</v>
      </c>
      <c r="H49" s="15">
        <v>1</v>
      </c>
      <c r="I49" s="15">
        <v>0</v>
      </c>
      <c r="J49" s="16">
        <v>0</v>
      </c>
      <c r="K49" s="17">
        <v>14200</v>
      </c>
      <c r="L49" s="18">
        <v>57029</v>
      </c>
      <c r="M49" s="37">
        <f>K49/L49</f>
        <v>0.2489961247786214</v>
      </c>
      <c r="N49" s="19">
        <v>164646</v>
      </c>
      <c r="O49" s="20">
        <v>779246</v>
      </c>
      <c r="P49" s="20">
        <v>684464</v>
      </c>
      <c r="Q49" s="20">
        <v>600986</v>
      </c>
      <c r="R49" s="20">
        <f t="shared" si="10"/>
        <v>83478</v>
      </c>
      <c r="S49" s="20">
        <f t="shared" si="8"/>
        <v>42829</v>
      </c>
      <c r="T49" s="20">
        <v>228818</v>
      </c>
      <c r="U49" s="38">
        <f t="shared" si="2"/>
        <v>0.21128886128385643</v>
      </c>
      <c r="V49" s="38">
        <f t="shared" si="3"/>
        <v>0.10712663266798932</v>
      </c>
      <c r="W49" s="38">
        <f t="shared" si="4"/>
        <v>0.29364026251017011</v>
      </c>
      <c r="X49" s="39">
        <f t="shared" si="5"/>
        <v>5.4962104393221141E-2</v>
      </c>
    </row>
    <row r="50" spans="1:24" x14ac:dyDescent="0.35">
      <c r="A50" s="11" t="s">
        <v>71</v>
      </c>
      <c r="B50" s="12">
        <v>2017</v>
      </c>
      <c r="C50" t="s">
        <v>22</v>
      </c>
      <c r="D50" t="s">
        <v>23</v>
      </c>
      <c r="E50" t="s">
        <v>23</v>
      </c>
      <c r="F50" s="14" t="str">
        <f>IF(AND(C50="+",D50="-"),IF(E50="+","growth","maturity"),IF(B49="-","introduction","decline"))</f>
        <v>maturity</v>
      </c>
      <c r="G50" s="15">
        <v>0</v>
      </c>
      <c r="H50" s="15">
        <v>0</v>
      </c>
      <c r="I50" s="15">
        <v>1</v>
      </c>
      <c r="J50" s="16">
        <v>0</v>
      </c>
      <c r="K50" s="17">
        <v>18479</v>
      </c>
      <c r="L50" s="18">
        <v>31813</v>
      </c>
      <c r="M50" s="37">
        <f>K50/L50</f>
        <v>0.58086316914468927</v>
      </c>
      <c r="N50" s="19">
        <v>1618713</v>
      </c>
      <c r="O50" s="20">
        <v>2745325</v>
      </c>
      <c r="P50" s="20">
        <f>Q51</f>
        <v>2064857</v>
      </c>
      <c r="Q50" s="20">
        <v>2047218</v>
      </c>
      <c r="R50" s="20">
        <f t="shared" si="10"/>
        <v>17639</v>
      </c>
      <c r="S50" s="20">
        <f t="shared" si="8"/>
        <v>13334</v>
      </c>
      <c r="T50" s="20">
        <v>1588222</v>
      </c>
      <c r="U50" s="38">
        <f t="shared" si="2"/>
        <v>0.58962527205339987</v>
      </c>
      <c r="V50" s="38">
        <f t="shared" si="3"/>
        <v>6.4251044958247199E-3</v>
      </c>
      <c r="W50" s="38">
        <f t="shared" si="4"/>
        <v>0.57851875461010993</v>
      </c>
      <c r="X50" s="39">
        <f t="shared" si="5"/>
        <v>4.8569841457750907E-3</v>
      </c>
    </row>
    <row r="51" spans="1:24" x14ac:dyDescent="0.35">
      <c r="A51" s="11" t="s">
        <v>71</v>
      </c>
      <c r="B51" s="12">
        <v>2018</v>
      </c>
      <c r="C51" t="s">
        <v>23</v>
      </c>
      <c r="D51" t="s">
        <v>23</v>
      </c>
      <c r="E51" t="s">
        <v>22</v>
      </c>
      <c r="F51" s="25" t="s">
        <v>27</v>
      </c>
      <c r="G51" s="15">
        <v>1</v>
      </c>
      <c r="H51" s="15">
        <v>0</v>
      </c>
      <c r="I51" s="15">
        <v>0</v>
      </c>
      <c r="J51" s="16">
        <v>0</v>
      </c>
      <c r="K51" s="17">
        <v>27460</v>
      </c>
      <c r="L51" s="18">
        <v>91686</v>
      </c>
      <c r="M51" s="37">
        <f>K51/L51</f>
        <v>0.2995004689919944</v>
      </c>
      <c r="N51" s="19">
        <v>1836576</v>
      </c>
      <c r="O51" s="20">
        <v>3070410</v>
      </c>
      <c r="P51" s="20">
        <f>Q52</f>
        <v>2387420</v>
      </c>
      <c r="Q51" s="20">
        <v>2064857</v>
      </c>
      <c r="R51" s="20">
        <f t="shared" si="10"/>
        <v>322563</v>
      </c>
      <c r="S51" s="20">
        <f t="shared" si="8"/>
        <v>64226</v>
      </c>
      <c r="T51" s="20">
        <v>1675087</v>
      </c>
      <c r="U51" s="38">
        <f t="shared" si="2"/>
        <v>0.59815334108474116</v>
      </c>
      <c r="V51" s="38">
        <f t="shared" si="3"/>
        <v>0.10505535091404732</v>
      </c>
      <c r="W51" s="38">
        <f t="shared" si="4"/>
        <v>0.54555808507658587</v>
      </c>
      <c r="X51" s="39">
        <f t="shared" si="5"/>
        <v>2.091772759989708E-2</v>
      </c>
    </row>
    <row r="52" spans="1:24" x14ac:dyDescent="0.35">
      <c r="A52" s="11" t="s">
        <v>71</v>
      </c>
      <c r="B52" s="12">
        <v>2019</v>
      </c>
      <c r="C52" t="s">
        <v>22</v>
      </c>
      <c r="D52" t="s">
        <v>22</v>
      </c>
      <c r="E52" t="s">
        <v>23</v>
      </c>
      <c r="F52" s="22" t="s">
        <v>25</v>
      </c>
      <c r="G52" s="15">
        <v>0</v>
      </c>
      <c r="H52" s="15">
        <v>0</v>
      </c>
      <c r="I52" s="15">
        <v>0</v>
      </c>
      <c r="J52" s="16">
        <v>1</v>
      </c>
      <c r="K52" s="17">
        <v>24146</v>
      </c>
      <c r="L52" s="18">
        <v>78501</v>
      </c>
      <c r="M52" s="37">
        <f>K52/L52</f>
        <v>0.30758843836384248</v>
      </c>
      <c r="N52" s="19">
        <v>1531819</v>
      </c>
      <c r="O52" s="20">
        <v>2776775</v>
      </c>
      <c r="P52" s="20">
        <v>2251123</v>
      </c>
      <c r="Q52" s="20">
        <v>2387420</v>
      </c>
      <c r="R52" s="20">
        <f t="shared" si="10"/>
        <v>-136297</v>
      </c>
      <c r="S52" s="20">
        <f t="shared" si="8"/>
        <v>54355</v>
      </c>
      <c r="T52" s="20">
        <v>1521317</v>
      </c>
      <c r="U52" s="38">
        <f t="shared" si="2"/>
        <v>0.55165398708933922</v>
      </c>
      <c r="V52" s="38">
        <f t="shared" si="3"/>
        <v>-4.9084639554879309E-2</v>
      </c>
      <c r="W52" s="38">
        <f t="shared" si="4"/>
        <v>0.54787190175653411</v>
      </c>
      <c r="X52" s="39">
        <f t="shared" si="5"/>
        <v>1.9574866526816181E-2</v>
      </c>
    </row>
    <row r="53" spans="1:24" x14ac:dyDescent="0.35">
      <c r="A53" s="11" t="s">
        <v>49</v>
      </c>
      <c r="B53" s="12">
        <v>2017</v>
      </c>
      <c r="C53" t="s">
        <v>22</v>
      </c>
      <c r="D53" t="s">
        <v>23</v>
      </c>
      <c r="E53" t="s">
        <v>23</v>
      </c>
      <c r="F53" s="14" t="str">
        <f t="shared" ref="F53:F58" si="12">IF(AND(C53="+",D53="-"),IF(E53="+","growth","maturity"),IF(B47="-","introduction","decline"))</f>
        <v>maturity</v>
      </c>
      <c r="G53" s="15">
        <v>0</v>
      </c>
      <c r="H53" s="15">
        <v>0</v>
      </c>
      <c r="I53" s="15">
        <v>1</v>
      </c>
      <c r="J53" s="16">
        <v>0</v>
      </c>
      <c r="K53" s="17">
        <v>23388</v>
      </c>
      <c r="L53" s="18">
        <v>95764</v>
      </c>
      <c r="M53" s="37">
        <f>K53/L53</f>
        <v>0.244225387410718</v>
      </c>
      <c r="N53" s="19">
        <v>71075</v>
      </c>
      <c r="O53" s="20">
        <v>513022</v>
      </c>
      <c r="P53" s="20">
        <v>761926</v>
      </c>
      <c r="Q53" s="20">
        <v>792794</v>
      </c>
      <c r="R53" s="20">
        <f t="shared" si="10"/>
        <v>-30868</v>
      </c>
      <c r="S53" s="20">
        <f t="shared" si="8"/>
        <v>72376</v>
      </c>
      <c r="T53" s="20">
        <v>86389</v>
      </c>
      <c r="U53" s="38">
        <f t="shared" ref="U53:U94" si="13">N53/O53</f>
        <v>0.13854181692013209</v>
      </c>
      <c r="V53" s="38">
        <f t="shared" ref="V53:V94" si="14">R53/O53</f>
        <v>-6.0168959615766966E-2</v>
      </c>
      <c r="W53" s="38">
        <f t="shared" ref="W53:W94" si="15">T53/O53</f>
        <v>0.16839238863050707</v>
      </c>
      <c r="X53" s="39">
        <f t="shared" ref="X53:X94" si="16">S53/O53</f>
        <v>0.14107777054395329</v>
      </c>
    </row>
    <row r="54" spans="1:24" x14ac:dyDescent="0.35">
      <c r="A54" s="11" t="s">
        <v>49</v>
      </c>
      <c r="B54" s="12">
        <v>2018</v>
      </c>
      <c r="C54" t="s">
        <v>22</v>
      </c>
      <c r="D54" t="s">
        <v>23</v>
      </c>
      <c r="E54" t="s">
        <v>23</v>
      </c>
      <c r="F54" s="14" t="str">
        <f t="shared" si="12"/>
        <v>maturity</v>
      </c>
      <c r="G54" s="15">
        <v>0</v>
      </c>
      <c r="H54" s="15">
        <v>0</v>
      </c>
      <c r="I54" s="15">
        <v>1</v>
      </c>
      <c r="J54" s="16">
        <v>0</v>
      </c>
      <c r="K54" s="17">
        <v>17075</v>
      </c>
      <c r="L54" s="18">
        <v>61747</v>
      </c>
      <c r="M54" s="37">
        <f>K54/L54</f>
        <v>0.27653165335967739</v>
      </c>
      <c r="N54" s="19">
        <v>87283</v>
      </c>
      <c r="O54" s="20">
        <v>570197</v>
      </c>
      <c r="P54" s="20">
        <f>Q55</f>
        <v>777316</v>
      </c>
      <c r="Q54" s="20">
        <f>P53</f>
        <v>761926</v>
      </c>
      <c r="R54" s="20">
        <f t="shared" si="10"/>
        <v>15390</v>
      </c>
      <c r="S54" s="20">
        <f t="shared" si="8"/>
        <v>44672</v>
      </c>
      <c r="T54" s="20">
        <v>129189</v>
      </c>
      <c r="U54" s="38">
        <f t="shared" si="13"/>
        <v>0.15307516524990486</v>
      </c>
      <c r="V54" s="38">
        <f t="shared" si="14"/>
        <v>2.6990671645063021E-2</v>
      </c>
      <c r="W54" s="38">
        <f t="shared" si="15"/>
        <v>0.2265690629729725</v>
      </c>
      <c r="X54" s="39">
        <f t="shared" si="16"/>
        <v>7.8344852743876245E-2</v>
      </c>
    </row>
    <row r="55" spans="1:24" x14ac:dyDescent="0.35">
      <c r="A55" s="11" t="s">
        <v>49</v>
      </c>
      <c r="B55" s="12">
        <v>2019</v>
      </c>
      <c r="C55" t="s">
        <v>22</v>
      </c>
      <c r="D55" t="s">
        <v>23</v>
      </c>
      <c r="E55" t="s">
        <v>23</v>
      </c>
      <c r="F55" s="14" t="str">
        <f t="shared" si="12"/>
        <v>maturity</v>
      </c>
      <c r="G55" s="15">
        <v>0</v>
      </c>
      <c r="H55" s="15">
        <v>0</v>
      </c>
      <c r="I55" s="15">
        <v>1</v>
      </c>
      <c r="J55" s="16">
        <v>0</v>
      </c>
      <c r="K55" s="17">
        <v>22697</v>
      </c>
      <c r="L55" s="18">
        <v>83534</v>
      </c>
      <c r="M55" s="37">
        <f>K55/L55</f>
        <v>0.27170972298704721</v>
      </c>
      <c r="N55" s="19">
        <v>80669</v>
      </c>
      <c r="O55" s="20">
        <v>617594</v>
      </c>
      <c r="P55" s="20">
        <v>776541</v>
      </c>
      <c r="Q55" s="20">
        <v>777316</v>
      </c>
      <c r="R55" s="20">
        <f t="shared" si="10"/>
        <v>-775</v>
      </c>
      <c r="S55" s="20">
        <f t="shared" si="8"/>
        <v>60837</v>
      </c>
      <c r="T55" s="20">
        <v>144745</v>
      </c>
      <c r="U55" s="38">
        <f t="shared" si="13"/>
        <v>0.13061817310401333</v>
      </c>
      <c r="V55" s="38">
        <f t="shared" si="14"/>
        <v>-1.2548697040450523E-3</v>
      </c>
      <c r="W55" s="38">
        <f t="shared" si="15"/>
        <v>0.23436918104774335</v>
      </c>
      <c r="X55" s="39">
        <f t="shared" si="16"/>
        <v>9.850646217417916E-2</v>
      </c>
    </row>
    <row r="56" spans="1:24" x14ac:dyDescent="0.35">
      <c r="A56" s="11" t="s">
        <v>72</v>
      </c>
      <c r="B56" s="12">
        <v>2017</v>
      </c>
      <c r="C56" t="s">
        <v>22</v>
      </c>
      <c r="D56" t="s">
        <v>23</v>
      </c>
      <c r="E56" t="s">
        <v>23</v>
      </c>
      <c r="F56" s="14" t="str">
        <f t="shared" si="12"/>
        <v>maturity</v>
      </c>
      <c r="G56" s="15">
        <v>0</v>
      </c>
      <c r="H56" s="15">
        <v>0</v>
      </c>
      <c r="I56" s="15">
        <v>1</v>
      </c>
      <c r="J56" s="16">
        <v>0</v>
      </c>
      <c r="K56" s="17">
        <v>20120</v>
      </c>
      <c r="L56" s="18">
        <v>111423</v>
      </c>
      <c r="M56" s="37">
        <f>K56/L56</f>
        <v>0.1805731312206636</v>
      </c>
      <c r="N56" s="19">
        <v>1005656</v>
      </c>
      <c r="O56" s="20">
        <v>2294677</v>
      </c>
      <c r="P56" s="20">
        <v>1193054</v>
      </c>
      <c r="Q56" s="20">
        <v>1135296</v>
      </c>
      <c r="R56" s="20">
        <f t="shared" si="10"/>
        <v>57758</v>
      </c>
      <c r="S56" s="20">
        <f t="shared" si="8"/>
        <v>91303</v>
      </c>
      <c r="T56" s="20">
        <v>742160</v>
      </c>
      <c r="U56" s="38">
        <f t="shared" si="13"/>
        <v>0.43825601598830682</v>
      </c>
      <c r="V56" s="38">
        <f t="shared" si="14"/>
        <v>2.5170427036136242E-2</v>
      </c>
      <c r="W56" s="38">
        <f t="shared" si="15"/>
        <v>0.32342678294156435</v>
      </c>
      <c r="X56" s="39">
        <f t="shared" si="16"/>
        <v>3.9789042205068514E-2</v>
      </c>
    </row>
    <row r="57" spans="1:24" x14ac:dyDescent="0.35">
      <c r="A57" s="11" t="s">
        <v>72</v>
      </c>
      <c r="B57" s="12">
        <v>2018</v>
      </c>
      <c r="C57" t="s">
        <v>22</v>
      </c>
      <c r="D57" t="s">
        <v>23</v>
      </c>
      <c r="E57" t="s">
        <v>23</v>
      </c>
      <c r="F57" s="14" t="str">
        <f t="shared" si="12"/>
        <v>maturity</v>
      </c>
      <c r="G57" s="15">
        <v>0</v>
      </c>
      <c r="H57" s="15">
        <v>0</v>
      </c>
      <c r="I57" s="15">
        <v>1</v>
      </c>
      <c r="J57" s="16">
        <v>0</v>
      </c>
      <c r="K57" s="17">
        <v>11936</v>
      </c>
      <c r="L57" s="18">
        <v>117459</v>
      </c>
      <c r="M57" s="37">
        <f>K57/L57</f>
        <v>0.10161843707165905</v>
      </c>
      <c r="N57" s="19">
        <v>997975</v>
      </c>
      <c r="O57" s="20">
        <v>2370198</v>
      </c>
      <c r="P57" s="20">
        <f>Q58</f>
        <v>1395298</v>
      </c>
      <c r="Q57" s="20">
        <f>P56</f>
        <v>1193054</v>
      </c>
      <c r="R57" s="20">
        <f t="shared" si="10"/>
        <v>202244</v>
      </c>
      <c r="S57" s="20">
        <f t="shared" si="8"/>
        <v>105523</v>
      </c>
      <c r="T57" s="20">
        <v>757379</v>
      </c>
      <c r="U57" s="38">
        <f t="shared" si="13"/>
        <v>0.42105132145078172</v>
      </c>
      <c r="V57" s="38">
        <f t="shared" si="14"/>
        <v>8.5327892437678202E-2</v>
      </c>
      <c r="W57" s="38">
        <f t="shared" si="15"/>
        <v>0.31954250235634324</v>
      </c>
      <c r="X57" s="39">
        <f t="shared" si="16"/>
        <v>4.4520753118515839E-2</v>
      </c>
    </row>
    <row r="58" spans="1:24" x14ac:dyDescent="0.35">
      <c r="A58" s="11" t="s">
        <v>72</v>
      </c>
      <c r="B58" s="12">
        <v>2019</v>
      </c>
      <c r="C58" t="s">
        <v>22</v>
      </c>
      <c r="D58" t="s">
        <v>23</v>
      </c>
      <c r="E58" t="s">
        <v>23</v>
      </c>
      <c r="F58" s="14" t="str">
        <f t="shared" si="12"/>
        <v>maturity</v>
      </c>
      <c r="G58" s="15">
        <v>0</v>
      </c>
      <c r="H58" s="15">
        <v>0</v>
      </c>
      <c r="I58" s="15">
        <v>1</v>
      </c>
      <c r="J58" s="16">
        <v>0</v>
      </c>
      <c r="K58" s="17">
        <v>40827</v>
      </c>
      <c r="L58" s="18">
        <v>133973</v>
      </c>
      <c r="M58" s="37">
        <f>K58/L58</f>
        <v>0.30474050741567332</v>
      </c>
      <c r="N58" s="19">
        <v>1092845</v>
      </c>
      <c r="O58" s="20">
        <v>2501132</v>
      </c>
      <c r="P58" s="20">
        <v>1495759</v>
      </c>
      <c r="Q58" s="20">
        <v>1395298</v>
      </c>
      <c r="R58" s="20">
        <f t="shared" si="10"/>
        <v>100461</v>
      </c>
      <c r="S58" s="20">
        <f t="shared" si="8"/>
        <v>93146</v>
      </c>
      <c r="T58" s="20">
        <v>851624</v>
      </c>
      <c r="U58" s="38">
        <f t="shared" si="13"/>
        <v>0.43694015349849585</v>
      </c>
      <c r="V58" s="38">
        <f t="shared" si="14"/>
        <v>4.0166212738871838E-2</v>
      </c>
      <c r="W58" s="38">
        <f t="shared" si="15"/>
        <v>0.34049542367216123</v>
      </c>
      <c r="X58" s="39">
        <f t="shared" si="16"/>
        <v>3.7241537032031896E-2</v>
      </c>
    </row>
    <row r="59" spans="1:24" x14ac:dyDescent="0.35">
      <c r="A59" s="11" t="s">
        <v>64</v>
      </c>
      <c r="B59" s="12">
        <v>2017</v>
      </c>
      <c r="C59" s="13" t="s">
        <v>22</v>
      </c>
      <c r="D59" s="13" t="s">
        <v>23</v>
      </c>
      <c r="E59" s="13" t="s">
        <v>22</v>
      </c>
      <c r="F59" s="14" t="str">
        <f>IF(AND(C59="+",D59="-"),IF(E59="+","growth","maturity"),IF(#REF!="-","introduction","decline"))</f>
        <v>growth</v>
      </c>
      <c r="G59" s="15">
        <v>0</v>
      </c>
      <c r="H59" s="15">
        <v>1</v>
      </c>
      <c r="I59" s="15">
        <v>0</v>
      </c>
      <c r="J59" s="16">
        <v>0</v>
      </c>
      <c r="K59" s="17">
        <v>9586</v>
      </c>
      <c r="L59" s="18">
        <v>38621</v>
      </c>
      <c r="M59" s="37">
        <f>K59/L59</f>
        <v>0.2482069340514228</v>
      </c>
      <c r="N59" s="19">
        <v>522996</v>
      </c>
      <c r="O59" s="20">
        <v>883661</v>
      </c>
      <c r="P59" s="20">
        <f>Q60</f>
        <v>708740</v>
      </c>
      <c r="Q59" s="20">
        <v>666434</v>
      </c>
      <c r="R59" s="20">
        <f>P61-Q59</f>
        <v>430001</v>
      </c>
      <c r="S59" s="20">
        <f t="shared" si="8"/>
        <v>29035</v>
      </c>
      <c r="T59" s="20">
        <v>367710</v>
      </c>
      <c r="U59" s="38">
        <f t="shared" si="13"/>
        <v>0.59185140002783876</v>
      </c>
      <c r="V59" s="38">
        <f t="shared" si="14"/>
        <v>0.48661307899748885</v>
      </c>
      <c r="W59" s="38">
        <f t="shared" si="15"/>
        <v>0.41612111431872628</v>
      </c>
      <c r="X59" s="39">
        <f t="shared" si="16"/>
        <v>3.285762300248625E-2</v>
      </c>
    </row>
    <row r="60" spans="1:24" x14ac:dyDescent="0.35">
      <c r="A60" s="11" t="s">
        <v>64</v>
      </c>
      <c r="B60" s="12">
        <v>2018</v>
      </c>
      <c r="C60" s="13" t="s">
        <v>22</v>
      </c>
      <c r="D60" s="13" t="s">
        <v>23</v>
      </c>
      <c r="E60" s="13" t="s">
        <v>23</v>
      </c>
      <c r="F60" s="14" t="str">
        <f t="shared" ref="F60:F61" si="17">IF(AND(C60="+",D60="-"),IF(E60="+","growth","maturity"),IF(B59="-","introduction","decline"))</f>
        <v>maturity</v>
      </c>
      <c r="G60" s="15">
        <v>0</v>
      </c>
      <c r="H60" s="15">
        <v>0</v>
      </c>
      <c r="I60" s="15">
        <v>1</v>
      </c>
      <c r="J60" s="16">
        <v>0</v>
      </c>
      <c r="K60" s="17">
        <v>31997</v>
      </c>
      <c r="L60" s="18">
        <v>117027</v>
      </c>
      <c r="M60" s="37">
        <f>K60/L60</f>
        <v>0.27341553658557427</v>
      </c>
      <c r="N60" s="19">
        <v>442342</v>
      </c>
      <c r="O60" s="20">
        <v>887748</v>
      </c>
      <c r="P60" s="20">
        <f>Q61</f>
        <v>1178378</v>
      </c>
      <c r="Q60" s="20">
        <v>708740</v>
      </c>
      <c r="R60" s="20">
        <f t="shared" ref="R60:R114" si="18">P60-Q60</f>
        <v>469638</v>
      </c>
      <c r="S60" s="20">
        <f t="shared" si="8"/>
        <v>85030</v>
      </c>
      <c r="T60" s="20">
        <v>368147</v>
      </c>
      <c r="U60" s="38">
        <f t="shared" si="13"/>
        <v>0.49827428504485505</v>
      </c>
      <c r="V60" s="38">
        <f t="shared" si="14"/>
        <v>0.52902174941537461</v>
      </c>
      <c r="W60" s="38">
        <f t="shared" si="15"/>
        <v>0.41469763942019583</v>
      </c>
      <c r="X60" s="39">
        <f t="shared" si="16"/>
        <v>9.5781685793716237E-2</v>
      </c>
    </row>
    <row r="61" spans="1:24" x14ac:dyDescent="0.35">
      <c r="A61" s="11" t="s">
        <v>64</v>
      </c>
      <c r="B61" s="12">
        <v>2019</v>
      </c>
      <c r="C61" s="13" t="s">
        <v>22</v>
      </c>
      <c r="D61" s="13" t="s">
        <v>23</v>
      </c>
      <c r="E61" s="13" t="s">
        <v>23</v>
      </c>
      <c r="F61" s="14" t="str">
        <f t="shared" si="17"/>
        <v>maturity</v>
      </c>
      <c r="G61" s="15">
        <v>0</v>
      </c>
      <c r="H61" s="15">
        <v>0</v>
      </c>
      <c r="I61" s="15">
        <v>1</v>
      </c>
      <c r="J61" s="16">
        <v>0</v>
      </c>
      <c r="K61" s="17">
        <v>31211</v>
      </c>
      <c r="L61" s="18">
        <v>121937</v>
      </c>
      <c r="M61" s="37">
        <f>K61/L61</f>
        <v>0.25596004494124014</v>
      </c>
      <c r="N61" s="19">
        <v>391708</v>
      </c>
      <c r="O61" s="20">
        <v>925114</v>
      </c>
      <c r="P61" s="20">
        <v>1096435</v>
      </c>
      <c r="Q61" s="20">
        <v>1178378</v>
      </c>
      <c r="R61" s="20">
        <f t="shared" si="18"/>
        <v>-81943</v>
      </c>
      <c r="S61" s="20">
        <f t="shared" si="8"/>
        <v>90726</v>
      </c>
      <c r="T61" s="20">
        <v>393219</v>
      </c>
      <c r="U61" s="38">
        <f t="shared" si="13"/>
        <v>0.42341592495627567</v>
      </c>
      <c r="V61" s="38">
        <f t="shared" si="14"/>
        <v>-8.8576110619880355E-2</v>
      </c>
      <c r="W61" s="38">
        <f t="shared" si="15"/>
        <v>0.42504923717509407</v>
      </c>
      <c r="X61" s="39">
        <f t="shared" si="16"/>
        <v>9.8070075687969271E-2</v>
      </c>
    </row>
    <row r="62" spans="1:24" x14ac:dyDescent="0.35">
      <c r="A62" s="11" t="s">
        <v>42</v>
      </c>
      <c r="B62" s="12">
        <v>2017</v>
      </c>
      <c r="C62" t="s">
        <v>22</v>
      </c>
      <c r="D62" t="s">
        <v>23</v>
      </c>
      <c r="E62" t="s">
        <v>23</v>
      </c>
      <c r="F62" s="14" t="str">
        <f>IF(AND(C62="+",D62="-"),IF(E62="+","growth","maturity"),IF(#REF!="-","introduction","decline"))</f>
        <v>maturity</v>
      </c>
      <c r="G62" s="15">
        <v>0</v>
      </c>
      <c r="H62" s="15">
        <v>0</v>
      </c>
      <c r="I62" s="15">
        <v>1</v>
      </c>
      <c r="J62" s="16">
        <v>0</v>
      </c>
      <c r="K62" s="17">
        <v>228662</v>
      </c>
      <c r="L62" s="18">
        <v>824530</v>
      </c>
      <c r="M62" s="37">
        <f>K62/L62</f>
        <v>0.2773240512776976</v>
      </c>
      <c r="N62" s="19">
        <v>6081574</v>
      </c>
      <c r="O62" s="20">
        <v>9369891</v>
      </c>
      <c r="P62" s="20">
        <v>7337185</v>
      </c>
      <c r="Q62" s="20">
        <v>5874745</v>
      </c>
      <c r="R62" s="20">
        <f t="shared" si="18"/>
        <v>1462440</v>
      </c>
      <c r="S62" s="20">
        <f t="shared" si="8"/>
        <v>595868</v>
      </c>
      <c r="T62" s="20">
        <v>6434772</v>
      </c>
      <c r="U62" s="38">
        <f t="shared" si="13"/>
        <v>0.64905493564439543</v>
      </c>
      <c r="V62" s="38">
        <f t="shared" si="14"/>
        <v>0.15607865662471421</v>
      </c>
      <c r="W62" s="38">
        <f t="shared" si="15"/>
        <v>0.68674993124252992</v>
      </c>
      <c r="X62" s="39">
        <f t="shared" si="16"/>
        <v>6.3593909470238241E-2</v>
      </c>
    </row>
    <row r="63" spans="1:24" x14ac:dyDescent="0.35">
      <c r="A63" s="11" t="s">
        <v>42</v>
      </c>
      <c r="B63" s="12">
        <v>2018</v>
      </c>
      <c r="C63" t="s">
        <v>22</v>
      </c>
      <c r="D63" t="s">
        <v>23</v>
      </c>
      <c r="E63" t="s">
        <v>23</v>
      </c>
      <c r="F63" s="14" t="str">
        <f>IF(AND(C63="+",D63="-"),IF(E63="+","growth","maturity"),IF(#REF!="-","introduction","decline"))</f>
        <v>maturity</v>
      </c>
      <c r="G63" s="15">
        <v>0</v>
      </c>
      <c r="H63" s="15">
        <v>0</v>
      </c>
      <c r="I63" s="15">
        <v>1</v>
      </c>
      <c r="J63" s="16">
        <v>0</v>
      </c>
      <c r="K63" s="17">
        <v>582722</v>
      </c>
      <c r="L63" s="18">
        <v>1988090</v>
      </c>
      <c r="M63" s="37">
        <f>K63/L63</f>
        <v>0.29310644890321869</v>
      </c>
      <c r="N63" s="19">
        <v>6676781</v>
      </c>
      <c r="O63" s="20">
        <v>10955118</v>
      </c>
      <c r="P63" s="20">
        <f>Q64</f>
        <v>9938310</v>
      </c>
      <c r="Q63" s="20">
        <f>P62</f>
        <v>7337185</v>
      </c>
      <c r="R63" s="20">
        <f t="shared" si="18"/>
        <v>2601125</v>
      </c>
      <c r="S63" s="20">
        <f t="shared" si="8"/>
        <v>1405368</v>
      </c>
      <c r="T63" s="20">
        <v>7263839</v>
      </c>
      <c r="U63" s="38">
        <f t="shared" si="13"/>
        <v>0.60946682637284233</v>
      </c>
      <c r="V63" s="38">
        <f t="shared" si="14"/>
        <v>0.23743468577882959</v>
      </c>
      <c r="W63" s="38">
        <f t="shared" si="15"/>
        <v>0.66305438243567982</v>
      </c>
      <c r="X63" s="39">
        <f t="shared" si="16"/>
        <v>0.12828414992882778</v>
      </c>
    </row>
    <row r="64" spans="1:24" x14ac:dyDescent="0.35">
      <c r="A64" s="11" t="s">
        <v>42</v>
      </c>
      <c r="B64" s="12">
        <v>2019</v>
      </c>
      <c r="C64" t="s">
        <v>22</v>
      </c>
      <c r="D64" t="s">
        <v>23</v>
      </c>
      <c r="E64" t="s">
        <v>23</v>
      </c>
      <c r="F64" s="14" t="str">
        <f>IF(AND(C64="+",D64="-"),IF(E64="+","growth","maturity"),IF(#REF!="-","introduction","decline"))</f>
        <v>maturity</v>
      </c>
      <c r="G64" s="15">
        <v>0</v>
      </c>
      <c r="H64" s="15">
        <v>0</v>
      </c>
      <c r="I64" s="15">
        <v>1</v>
      </c>
      <c r="J64" s="16">
        <v>0</v>
      </c>
      <c r="K64" s="17">
        <v>251762</v>
      </c>
      <c r="L64" s="18">
        <v>1120595</v>
      </c>
      <c r="M64" s="37">
        <f>K64/L64</f>
        <v>0.22466814504794327</v>
      </c>
      <c r="N64" s="19">
        <v>6059395</v>
      </c>
      <c r="O64" s="20">
        <v>10751992</v>
      </c>
      <c r="P64" s="20">
        <v>8268503</v>
      </c>
      <c r="Q64" s="20">
        <v>9938310</v>
      </c>
      <c r="R64" s="20">
        <f t="shared" si="18"/>
        <v>-1669807</v>
      </c>
      <c r="S64" s="20">
        <f t="shared" si="8"/>
        <v>868833</v>
      </c>
      <c r="T64" s="20">
        <v>7847119</v>
      </c>
      <c r="U64" s="38">
        <f t="shared" si="13"/>
        <v>0.56356022214302248</v>
      </c>
      <c r="V64" s="38">
        <f t="shared" si="14"/>
        <v>-0.15530210587954307</v>
      </c>
      <c r="W64" s="38">
        <f t="shared" si="15"/>
        <v>0.72982931906943382</v>
      </c>
      <c r="X64" s="39">
        <f t="shared" si="16"/>
        <v>8.0806700749033289E-2</v>
      </c>
    </row>
    <row r="65" spans="1:24" x14ac:dyDescent="0.35">
      <c r="A65" s="11" t="s">
        <v>43</v>
      </c>
      <c r="B65" s="12">
        <v>2017</v>
      </c>
      <c r="C65" t="s">
        <v>23</v>
      </c>
      <c r="D65" t="s">
        <v>23</v>
      </c>
      <c r="E65" t="s">
        <v>22</v>
      </c>
      <c r="F65" s="14" t="s">
        <v>27</v>
      </c>
      <c r="G65" s="15">
        <v>1</v>
      </c>
      <c r="H65" s="15">
        <v>0</v>
      </c>
      <c r="I65" s="15">
        <v>0</v>
      </c>
      <c r="J65" s="16">
        <v>0</v>
      </c>
      <c r="K65" s="17">
        <v>24397</v>
      </c>
      <c r="L65" s="18">
        <v>93363</v>
      </c>
      <c r="M65" s="37">
        <f>K65/L65</f>
        <v>0.26131336825080598</v>
      </c>
      <c r="N65" s="19">
        <v>842752</v>
      </c>
      <c r="O65" s="20">
        <v>1328291</v>
      </c>
      <c r="P65" s="20">
        <v>2245519</v>
      </c>
      <c r="Q65" s="20">
        <v>1995337</v>
      </c>
      <c r="R65" s="20">
        <f t="shared" si="18"/>
        <v>250182</v>
      </c>
      <c r="S65" s="20">
        <f t="shared" si="8"/>
        <v>68966</v>
      </c>
      <c r="T65" s="20">
        <v>440422</v>
      </c>
      <c r="U65" s="38">
        <f t="shared" si="13"/>
        <v>0.63446338189447948</v>
      </c>
      <c r="V65" s="38">
        <f t="shared" si="14"/>
        <v>0.18834878802912916</v>
      </c>
      <c r="W65" s="38">
        <f t="shared" si="15"/>
        <v>0.33157041642230506</v>
      </c>
      <c r="X65" s="39">
        <f t="shared" si="16"/>
        <v>5.1920851680844031E-2</v>
      </c>
    </row>
    <row r="66" spans="1:24" x14ac:dyDescent="0.35">
      <c r="A66" s="11" t="s">
        <v>43</v>
      </c>
      <c r="B66" s="12">
        <v>2018</v>
      </c>
      <c r="C66" t="s">
        <v>22</v>
      </c>
      <c r="D66" t="s">
        <v>23</v>
      </c>
      <c r="E66" t="s">
        <v>23</v>
      </c>
      <c r="F66" s="14" t="str">
        <f>IF(AND(C66="+",D66="-"),IF(E66="+","growth","maturity"),IF(#REF!="-","introduction","decline"))</f>
        <v>maturity</v>
      </c>
      <c r="G66" s="15">
        <v>0</v>
      </c>
      <c r="H66" s="15">
        <v>0</v>
      </c>
      <c r="I66" s="15">
        <v>1</v>
      </c>
      <c r="J66" s="16">
        <v>0</v>
      </c>
      <c r="K66" s="17">
        <v>27193</v>
      </c>
      <c r="L66" s="18">
        <v>103955</v>
      </c>
      <c r="M66" s="37">
        <f>K66/L66</f>
        <v>0.26158433937761533</v>
      </c>
      <c r="N66" s="19">
        <v>836245</v>
      </c>
      <c r="O66" s="20">
        <v>1391416</v>
      </c>
      <c r="P66" s="20">
        <f>Q67</f>
        <v>2327951</v>
      </c>
      <c r="Q66" s="20">
        <f>P65</f>
        <v>2245519</v>
      </c>
      <c r="R66" s="20">
        <f t="shared" si="18"/>
        <v>82432</v>
      </c>
      <c r="S66" s="20">
        <f t="shared" ref="S66:S97" si="19">L66-K66</f>
        <v>76762</v>
      </c>
      <c r="T66" s="20">
        <v>27184</v>
      </c>
      <c r="U66" s="38">
        <f t="shared" si="13"/>
        <v>0.60100286327022256</v>
      </c>
      <c r="V66" s="38">
        <f t="shared" si="14"/>
        <v>5.9243245729530207E-2</v>
      </c>
      <c r="W66" s="38">
        <f t="shared" si="15"/>
        <v>1.9536932161194065E-2</v>
      </c>
      <c r="X66" s="39">
        <f t="shared" si="16"/>
        <v>5.5168260247115172E-2</v>
      </c>
    </row>
    <row r="67" spans="1:24" x14ac:dyDescent="0.35">
      <c r="A67" s="11" t="s">
        <v>43</v>
      </c>
      <c r="B67" s="12">
        <v>2019</v>
      </c>
      <c r="C67" t="s">
        <v>22</v>
      </c>
      <c r="D67" t="s">
        <v>23</v>
      </c>
      <c r="E67" t="s">
        <v>23</v>
      </c>
      <c r="F67" s="14" t="str">
        <f>IF(AND(C67="+",D67="-"),IF(E67="+","growth","maturity"),IF(#REF!="-","introduction","decline"))</f>
        <v>maturity</v>
      </c>
      <c r="G67" s="15">
        <v>0</v>
      </c>
      <c r="H67" s="15">
        <v>0</v>
      </c>
      <c r="I67" s="15">
        <v>1</v>
      </c>
      <c r="J67" s="16">
        <v>0</v>
      </c>
      <c r="K67" s="17">
        <v>30835</v>
      </c>
      <c r="L67" s="18">
        <v>94926</v>
      </c>
      <c r="M67" s="37">
        <f>K67/L67</f>
        <v>0.32483197438004341</v>
      </c>
      <c r="N67" s="19">
        <v>645444</v>
      </c>
      <c r="O67" s="20">
        <v>1253650</v>
      </c>
      <c r="P67" s="20">
        <v>2234941</v>
      </c>
      <c r="Q67" s="20">
        <v>2327951</v>
      </c>
      <c r="R67" s="20">
        <f t="shared" si="18"/>
        <v>-93010</v>
      </c>
      <c r="S67" s="20">
        <f t="shared" si="19"/>
        <v>64091</v>
      </c>
      <c r="T67" s="20">
        <v>31430</v>
      </c>
      <c r="U67" s="38">
        <f t="shared" si="13"/>
        <v>0.51485183264866585</v>
      </c>
      <c r="V67" s="38">
        <f t="shared" si="14"/>
        <v>-7.4191361225222352E-2</v>
      </c>
      <c r="W67" s="38">
        <f t="shared" si="15"/>
        <v>2.5070793283611854E-2</v>
      </c>
      <c r="X67" s="39">
        <f t="shared" si="16"/>
        <v>5.1123519323575159E-2</v>
      </c>
    </row>
    <row r="68" spans="1:24" x14ac:dyDescent="0.35">
      <c r="A68" s="11" t="s">
        <v>33</v>
      </c>
      <c r="B68" s="12">
        <v>2017</v>
      </c>
      <c r="C68" t="s">
        <v>22</v>
      </c>
      <c r="D68" t="s">
        <v>23</v>
      </c>
      <c r="E68" t="s">
        <v>23</v>
      </c>
      <c r="F68" s="14" t="str">
        <f>IF(AND(C68="+",D68="-"),IF(E68="+","growth","maturity"),IF(#REF!="-","introduction","decline"))</f>
        <v>maturity</v>
      </c>
      <c r="G68" s="15">
        <v>0</v>
      </c>
      <c r="H68" s="15">
        <v>0</v>
      </c>
      <c r="I68" s="15">
        <v>1</v>
      </c>
      <c r="J68" s="16">
        <v>0</v>
      </c>
      <c r="K68" s="17">
        <f>2497+26531</f>
        <v>29028</v>
      </c>
      <c r="L68" s="18">
        <v>121308</v>
      </c>
      <c r="M68" s="37">
        <f>K68/L68</f>
        <v>0.23929172024928283</v>
      </c>
      <c r="N68" s="19">
        <v>980123</v>
      </c>
      <c r="O68" s="20">
        <v>2175660</v>
      </c>
      <c r="P68" s="20">
        <v>2093137</v>
      </c>
      <c r="Q68" s="20">
        <v>1932435</v>
      </c>
      <c r="R68" s="20">
        <f t="shared" si="18"/>
        <v>160702</v>
      </c>
      <c r="S68" s="20">
        <f t="shared" si="19"/>
        <v>92280</v>
      </c>
      <c r="T68" s="20">
        <v>1393421</v>
      </c>
      <c r="U68" s="38">
        <f t="shared" si="13"/>
        <v>0.45049456256951914</v>
      </c>
      <c r="V68" s="38">
        <f t="shared" si="14"/>
        <v>7.3863563240579869E-2</v>
      </c>
      <c r="W68" s="38">
        <f t="shared" si="15"/>
        <v>0.64045898715791993</v>
      </c>
      <c r="X68" s="39">
        <f t="shared" si="16"/>
        <v>4.2414715534596401E-2</v>
      </c>
    </row>
    <row r="69" spans="1:24" x14ac:dyDescent="0.35">
      <c r="A69" s="11" t="s">
        <v>33</v>
      </c>
      <c r="B69" s="12">
        <v>2018</v>
      </c>
      <c r="C69" t="s">
        <v>22</v>
      </c>
      <c r="D69" t="s">
        <v>23</v>
      </c>
      <c r="E69" t="s">
        <v>23</v>
      </c>
      <c r="F69" s="14" t="str">
        <f>IF(AND(C69="+",D69="-"),IF(E69="+","growth","maturity"),IF(#REF!="-","introduction","decline"))</f>
        <v>maturity</v>
      </c>
      <c r="G69" s="15">
        <v>0</v>
      </c>
      <c r="H69" s="15">
        <v>0</v>
      </c>
      <c r="I69" s="15">
        <v>1</v>
      </c>
      <c r="J69" s="16">
        <v>0</v>
      </c>
      <c r="K69" s="17">
        <f>10117+17322</f>
        <v>27439</v>
      </c>
      <c r="L69" s="18">
        <v>109673</v>
      </c>
      <c r="M69" s="37">
        <f>K69/L69</f>
        <v>0.25018919880006929</v>
      </c>
      <c r="N69" s="19">
        <v>1013266</v>
      </c>
      <c r="O69" s="20">
        <v>2282845</v>
      </c>
      <c r="P69" s="20">
        <f>Q70</f>
        <v>2389268</v>
      </c>
      <c r="Q69" s="20">
        <f>P68</f>
        <v>2093137</v>
      </c>
      <c r="R69" s="20">
        <f t="shared" si="18"/>
        <v>296131</v>
      </c>
      <c r="S69" s="20">
        <f t="shared" si="19"/>
        <v>82234</v>
      </c>
      <c r="T69" s="20">
        <v>1367186</v>
      </c>
      <c r="U69" s="38">
        <f t="shared" si="13"/>
        <v>0.4438610593360478</v>
      </c>
      <c r="V69" s="38">
        <f t="shared" si="14"/>
        <v>0.12972015182809171</v>
      </c>
      <c r="W69" s="38">
        <f t="shared" si="15"/>
        <v>0.59889567622856565</v>
      </c>
      <c r="X69" s="39">
        <f t="shared" si="16"/>
        <v>3.6022594613300506E-2</v>
      </c>
    </row>
    <row r="70" spans="1:24" x14ac:dyDescent="0.35">
      <c r="A70" s="11" t="s">
        <v>33</v>
      </c>
      <c r="B70" s="12">
        <v>2019</v>
      </c>
      <c r="C70" s="21" t="s">
        <v>22</v>
      </c>
      <c r="D70" s="21" t="s">
        <v>22</v>
      </c>
      <c r="E70" s="21" t="s">
        <v>23</v>
      </c>
      <c r="F70" s="22" t="s">
        <v>25</v>
      </c>
      <c r="G70" s="15">
        <v>0</v>
      </c>
      <c r="H70" s="15">
        <v>0</v>
      </c>
      <c r="I70" s="15">
        <v>0</v>
      </c>
      <c r="J70" s="16">
        <v>1</v>
      </c>
      <c r="K70" s="17">
        <f>21800+23834</f>
        <v>45634</v>
      </c>
      <c r="L70" s="18">
        <v>176640</v>
      </c>
      <c r="M70" s="37">
        <f>K70/L70</f>
        <v>0.25834465579710147</v>
      </c>
      <c r="N70" s="19">
        <v>994592</v>
      </c>
      <c r="O70" s="20">
        <v>2372130</v>
      </c>
      <c r="P70" s="20">
        <v>2514161</v>
      </c>
      <c r="Q70" s="20">
        <v>2389268</v>
      </c>
      <c r="R70" s="20">
        <f t="shared" si="18"/>
        <v>124893</v>
      </c>
      <c r="S70" s="20">
        <f t="shared" si="19"/>
        <v>131006</v>
      </c>
      <c r="T70" s="20">
        <v>1438907</v>
      </c>
      <c r="U70" s="38">
        <f t="shared" si="13"/>
        <v>0.41928224844338213</v>
      </c>
      <c r="V70" s="38">
        <f t="shared" si="14"/>
        <v>5.265014986531092E-2</v>
      </c>
      <c r="W70" s="38">
        <f t="shared" si="15"/>
        <v>0.6065885933738876</v>
      </c>
      <c r="X70" s="39">
        <f t="shared" si="16"/>
        <v>5.522715871389848E-2</v>
      </c>
    </row>
    <row r="71" spans="1:24" x14ac:dyDescent="0.35">
      <c r="A71" s="11" t="s">
        <v>39</v>
      </c>
      <c r="B71" s="12">
        <v>2017</v>
      </c>
      <c r="C71" s="13" t="s">
        <v>22</v>
      </c>
      <c r="D71" s="13" t="s">
        <v>23</v>
      </c>
      <c r="E71" s="13" t="s">
        <v>23</v>
      </c>
      <c r="F71" s="14" t="str">
        <f t="shared" ref="F71:F73" si="20">IF(AND(C71="+",D71="-"),IF(E71="+","growth","maturity"),IF(B65="-","introduction","decline"))</f>
        <v>maturity</v>
      </c>
      <c r="G71" s="15">
        <v>0</v>
      </c>
      <c r="H71" s="15">
        <v>0</v>
      </c>
      <c r="I71" s="15">
        <v>1</v>
      </c>
      <c r="J71" s="16">
        <v>0</v>
      </c>
      <c r="K71" s="17">
        <v>164155</v>
      </c>
      <c r="L71" s="18">
        <v>711936</v>
      </c>
      <c r="M71" s="37">
        <f>K71/L71</f>
        <v>0.23057550116864436</v>
      </c>
      <c r="N71" s="19">
        <v>4003233</v>
      </c>
      <c r="O71" s="20">
        <v>14762309</v>
      </c>
      <c r="P71" s="20">
        <v>13549857</v>
      </c>
      <c r="Q71" s="20">
        <v>12806867</v>
      </c>
      <c r="R71" s="20">
        <f t="shared" si="18"/>
        <v>742990</v>
      </c>
      <c r="S71" s="20">
        <f t="shared" si="19"/>
        <v>547781</v>
      </c>
      <c r="T71" s="20">
        <v>3526867</v>
      </c>
      <c r="U71" s="38">
        <f t="shared" si="13"/>
        <v>0.27117932567323988</v>
      </c>
      <c r="V71" s="38">
        <f t="shared" si="14"/>
        <v>5.0330202409392732E-2</v>
      </c>
      <c r="W71" s="38">
        <f t="shared" si="15"/>
        <v>0.23891025448661182</v>
      </c>
      <c r="X71" s="39">
        <f t="shared" si="16"/>
        <v>3.7106729035410381E-2</v>
      </c>
    </row>
    <row r="72" spans="1:24" x14ac:dyDescent="0.35">
      <c r="A72" s="11" t="s">
        <v>39</v>
      </c>
      <c r="B72" s="12">
        <v>2018</v>
      </c>
      <c r="C72" s="13" t="s">
        <v>22</v>
      </c>
      <c r="D72" s="13" t="s">
        <v>23</v>
      </c>
      <c r="E72" s="13" t="s">
        <v>23</v>
      </c>
      <c r="F72" s="14" t="str">
        <f t="shared" si="20"/>
        <v>maturity</v>
      </c>
      <c r="G72" s="15">
        <v>0</v>
      </c>
      <c r="H72" s="15">
        <v>0</v>
      </c>
      <c r="I72" s="15">
        <v>1</v>
      </c>
      <c r="J72" s="16">
        <v>0</v>
      </c>
      <c r="K72" s="17">
        <v>180762</v>
      </c>
      <c r="L72" s="18">
        <v>861563</v>
      </c>
      <c r="M72" s="37">
        <f>K72/L72</f>
        <v>0.2098070599596315</v>
      </c>
      <c r="N72" s="19">
        <v>4626013</v>
      </c>
      <c r="O72" s="20">
        <v>15889648</v>
      </c>
      <c r="P72" s="20">
        <f>Q73</f>
        <v>15356381</v>
      </c>
      <c r="Q72" s="20">
        <f>P71</f>
        <v>13549857</v>
      </c>
      <c r="R72" s="20">
        <f t="shared" si="18"/>
        <v>1806524</v>
      </c>
      <c r="S72" s="20">
        <f t="shared" si="19"/>
        <v>680801</v>
      </c>
      <c r="T72" s="20">
        <v>3498912</v>
      </c>
      <c r="U72" s="38">
        <f t="shared" si="13"/>
        <v>0.2911337620569065</v>
      </c>
      <c r="V72" s="38">
        <f t="shared" si="14"/>
        <v>0.11369188291647493</v>
      </c>
      <c r="W72" s="38">
        <f t="shared" si="15"/>
        <v>0.22020072439616031</v>
      </c>
      <c r="X72" s="39">
        <f t="shared" si="16"/>
        <v>4.2845568385152397E-2</v>
      </c>
    </row>
    <row r="73" spans="1:24" x14ac:dyDescent="0.35">
      <c r="A73" s="11" t="s">
        <v>39</v>
      </c>
      <c r="B73" s="12">
        <v>2019</v>
      </c>
      <c r="C73" s="13" t="s">
        <v>22</v>
      </c>
      <c r="D73" s="13" t="s">
        <v>23</v>
      </c>
      <c r="E73" s="13" t="s">
        <v>23</v>
      </c>
      <c r="F73" s="14" t="str">
        <f t="shared" si="20"/>
        <v>maturity</v>
      </c>
      <c r="G73" s="15">
        <v>0</v>
      </c>
      <c r="H73" s="15">
        <v>0</v>
      </c>
      <c r="I73" s="15">
        <v>1</v>
      </c>
      <c r="J73" s="16">
        <v>0</v>
      </c>
      <c r="K73" s="17">
        <v>266349</v>
      </c>
      <c r="L73" s="18">
        <v>1119858</v>
      </c>
      <c r="M73" s="37">
        <f>K73/L73</f>
        <v>0.2378417620805495</v>
      </c>
      <c r="N73" s="19">
        <v>4365175</v>
      </c>
      <c r="O73" s="20">
        <v>16015709</v>
      </c>
      <c r="P73" s="20">
        <v>15444775</v>
      </c>
      <c r="Q73" s="20">
        <v>15356381</v>
      </c>
      <c r="R73" s="20">
        <f t="shared" si="18"/>
        <v>88394</v>
      </c>
      <c r="S73" s="20">
        <f t="shared" si="19"/>
        <v>853509</v>
      </c>
      <c r="T73" s="20">
        <v>3513176</v>
      </c>
      <c r="U73" s="38">
        <f t="shared" si="13"/>
        <v>0.27255583877054707</v>
      </c>
      <c r="V73" s="38">
        <f t="shared" si="14"/>
        <v>5.5192061743879091E-3</v>
      </c>
      <c r="W73" s="38">
        <f t="shared" si="15"/>
        <v>0.21935813144457109</v>
      </c>
      <c r="X73" s="39">
        <f t="shared" si="16"/>
        <v>5.3291989758305423E-2</v>
      </c>
    </row>
    <row r="74" spans="1:24" x14ac:dyDescent="0.35">
      <c r="A74" s="11" t="s">
        <v>50</v>
      </c>
      <c r="B74" s="12">
        <v>2017</v>
      </c>
      <c r="C74" t="s">
        <v>22</v>
      </c>
      <c r="D74" t="s">
        <v>23</v>
      </c>
      <c r="E74" t="s">
        <v>23</v>
      </c>
      <c r="F74" s="14" t="str">
        <f t="shared" ref="F74:F76" si="21">IF(AND(C74="+",D74="-"),IF(E74="+","growth","maturity"),IF(B62="-","introduction","decline"))</f>
        <v>maturity</v>
      </c>
      <c r="G74" s="15">
        <v>0</v>
      </c>
      <c r="H74" s="15">
        <v>0</v>
      </c>
      <c r="I74" s="15">
        <v>1</v>
      </c>
      <c r="J74" s="16">
        <v>0</v>
      </c>
      <c r="K74" s="17">
        <v>61796</v>
      </c>
      <c r="L74" s="18">
        <v>106824</v>
      </c>
      <c r="M74" s="37">
        <f>K74/L74</f>
        <v>0.57848423575226537</v>
      </c>
      <c r="N74" s="19">
        <v>12501710</v>
      </c>
      <c r="O74" s="20">
        <v>18191176</v>
      </c>
      <c r="P74" s="20">
        <v>14146918</v>
      </c>
      <c r="Q74" s="20">
        <v>13633556</v>
      </c>
      <c r="R74" s="20">
        <f t="shared" si="18"/>
        <v>513362</v>
      </c>
      <c r="S74" s="20">
        <f t="shared" si="19"/>
        <v>45028</v>
      </c>
      <c r="T74" s="20">
        <v>8900168</v>
      </c>
      <c r="U74" s="38">
        <f t="shared" si="13"/>
        <v>0.68724034114122146</v>
      </c>
      <c r="V74" s="38">
        <f t="shared" si="14"/>
        <v>2.8220385531974403E-2</v>
      </c>
      <c r="W74" s="38">
        <f t="shared" si="15"/>
        <v>0.48925742898644925</v>
      </c>
      <c r="X74" s="39">
        <f t="shared" si="16"/>
        <v>2.4752660300796387E-3</v>
      </c>
    </row>
    <row r="75" spans="1:24" x14ac:dyDescent="0.35">
      <c r="A75" s="11" t="s">
        <v>50</v>
      </c>
      <c r="B75" s="12">
        <v>2018</v>
      </c>
      <c r="C75" t="s">
        <v>22</v>
      </c>
      <c r="D75" t="s">
        <v>23</v>
      </c>
      <c r="E75" t="s">
        <v>23</v>
      </c>
      <c r="F75" s="14" t="str">
        <f t="shared" si="21"/>
        <v>maturity</v>
      </c>
      <c r="G75" s="15">
        <v>0</v>
      </c>
      <c r="H75" s="15">
        <v>0</v>
      </c>
      <c r="I75" s="15">
        <v>1</v>
      </c>
      <c r="J75" s="16">
        <v>0</v>
      </c>
      <c r="K75" s="23">
        <v>-11028</v>
      </c>
      <c r="L75" s="18">
        <v>-85585</v>
      </c>
      <c r="M75" s="37">
        <f>K75/L75</f>
        <v>0.12885435531927325</v>
      </c>
      <c r="N75" s="19">
        <v>13835648</v>
      </c>
      <c r="O75" s="20">
        <v>19711478</v>
      </c>
      <c r="P75" s="20">
        <f>Q76</f>
        <v>15349939</v>
      </c>
      <c r="Q75" s="20">
        <f>P74</f>
        <v>14146918</v>
      </c>
      <c r="R75" s="20">
        <f t="shared" si="18"/>
        <v>1203021</v>
      </c>
      <c r="S75" s="20">
        <f t="shared" si="19"/>
        <v>-74557</v>
      </c>
      <c r="T75" s="20">
        <v>9341227</v>
      </c>
      <c r="U75" s="38">
        <f t="shared" si="13"/>
        <v>0.70190819785304781</v>
      </c>
      <c r="V75" s="38">
        <f t="shared" si="14"/>
        <v>6.1031496471243812E-2</v>
      </c>
      <c r="W75" s="38">
        <f t="shared" si="15"/>
        <v>0.47389784774130078</v>
      </c>
      <c r="X75" s="39">
        <f t="shared" si="16"/>
        <v>-3.7824155043066788E-3</v>
      </c>
    </row>
    <row r="76" spans="1:24" x14ac:dyDescent="0.35">
      <c r="A76" s="11" t="s">
        <v>50</v>
      </c>
      <c r="B76" s="12">
        <v>2019</v>
      </c>
      <c r="C76" t="s">
        <v>22</v>
      </c>
      <c r="D76" t="s">
        <v>23</v>
      </c>
      <c r="E76" t="s">
        <v>23</v>
      </c>
      <c r="F76" s="14" t="str">
        <f t="shared" si="21"/>
        <v>maturity</v>
      </c>
      <c r="G76" s="15">
        <v>0</v>
      </c>
      <c r="H76" s="15">
        <v>0</v>
      </c>
      <c r="I76" s="15">
        <v>1</v>
      </c>
      <c r="J76" s="16">
        <v>0</v>
      </c>
      <c r="K76" s="17">
        <v>188769</v>
      </c>
      <c r="L76" s="18">
        <v>457876</v>
      </c>
      <c r="M76" s="37">
        <f>K76/L76</f>
        <v>0.41227100787112669</v>
      </c>
      <c r="N76" s="19">
        <v>12620444</v>
      </c>
      <c r="O76" s="20">
        <v>18856075</v>
      </c>
      <c r="P76" s="20">
        <v>15939421</v>
      </c>
      <c r="Q76" s="20">
        <v>15349939</v>
      </c>
      <c r="R76" s="20">
        <f t="shared" si="18"/>
        <v>589482</v>
      </c>
      <c r="S76" s="20">
        <f t="shared" si="19"/>
        <v>269107</v>
      </c>
      <c r="T76" s="20">
        <v>9196846</v>
      </c>
      <c r="U76" s="38">
        <f t="shared" si="13"/>
        <v>0.66930387156393889</v>
      </c>
      <c r="V76" s="38">
        <f t="shared" si="14"/>
        <v>3.1262179430236674E-2</v>
      </c>
      <c r="W76" s="38">
        <f t="shared" si="15"/>
        <v>0.48773915037991733</v>
      </c>
      <c r="X76" s="39">
        <f t="shared" si="16"/>
        <v>1.4271633942906994E-2</v>
      </c>
    </row>
    <row r="77" spans="1:24" x14ac:dyDescent="0.35">
      <c r="A77" s="11" t="s">
        <v>21</v>
      </c>
      <c r="B77" s="12">
        <v>2017</v>
      </c>
      <c r="C77" s="13" t="s">
        <v>22</v>
      </c>
      <c r="D77" s="13" t="s">
        <v>23</v>
      </c>
      <c r="E77" s="13" t="s">
        <v>23</v>
      </c>
      <c r="F77" s="14" t="str">
        <f>IF(AND(C77="+",D77="-"),IF(E77="+","growth","maturity"),IF(#REF!="-","introduction","decline"))</f>
        <v>maturity</v>
      </c>
      <c r="G77" s="15">
        <v>0</v>
      </c>
      <c r="H77" s="15">
        <v>0</v>
      </c>
      <c r="I77" s="15">
        <v>1</v>
      </c>
      <c r="J77" s="16">
        <v>0</v>
      </c>
      <c r="K77" s="17">
        <v>46701</v>
      </c>
      <c r="L77" s="18">
        <v>160340</v>
      </c>
      <c r="M77" s="37">
        <f>K77/L77</f>
        <v>0.29126231757515281</v>
      </c>
      <c r="N77" s="19">
        <v>289798</v>
      </c>
      <c r="O77" s="20">
        <v>2434617</v>
      </c>
      <c r="P77" s="20">
        <v>1967982</v>
      </c>
      <c r="Q77" s="20">
        <v>1637036</v>
      </c>
      <c r="R77" s="20">
        <f t="shared" si="18"/>
        <v>330946</v>
      </c>
      <c r="S77" s="20">
        <f t="shared" si="19"/>
        <v>113639</v>
      </c>
      <c r="T77" s="20">
        <v>1238823</v>
      </c>
      <c r="U77" s="38">
        <f t="shared" si="13"/>
        <v>0.11903227489169754</v>
      </c>
      <c r="V77" s="38">
        <f t="shared" si="14"/>
        <v>0.13593349590510539</v>
      </c>
      <c r="W77" s="38">
        <f t="shared" si="15"/>
        <v>0.5088369135679246</v>
      </c>
      <c r="X77" s="39">
        <f t="shared" si="16"/>
        <v>4.6676335538608331E-2</v>
      </c>
    </row>
    <row r="78" spans="1:24" x14ac:dyDescent="0.35">
      <c r="A78" s="11" t="s">
        <v>21</v>
      </c>
      <c r="B78" s="12">
        <v>2018</v>
      </c>
      <c r="C78" s="13" t="s">
        <v>22</v>
      </c>
      <c r="D78" s="13" t="s">
        <v>23</v>
      </c>
      <c r="E78" s="13" t="s">
        <v>23</v>
      </c>
      <c r="F78" s="14" t="str">
        <f>IF(AND(C78="+",D78="-"),IF(E78="+","growth","maturity"),IF(#REF!="-","introduction","decline"))</f>
        <v>maturity</v>
      </c>
      <c r="G78" s="15">
        <v>0</v>
      </c>
      <c r="H78" s="15">
        <v>0</v>
      </c>
      <c r="I78" s="15">
        <v>1</v>
      </c>
      <c r="J78" s="16">
        <v>0</v>
      </c>
      <c r="K78" s="17">
        <v>37295</v>
      </c>
      <c r="L78" s="18">
        <v>147982</v>
      </c>
      <c r="M78" s="37">
        <f>K78/L78</f>
        <v>0.25202389479801596</v>
      </c>
      <c r="N78" s="19">
        <v>288105</v>
      </c>
      <c r="O78" s="20">
        <v>2482337</v>
      </c>
      <c r="P78" s="20">
        <f>Q79</f>
        <v>2400062</v>
      </c>
      <c r="Q78" s="20">
        <f>P77</f>
        <v>1967982</v>
      </c>
      <c r="R78" s="20">
        <f t="shared" si="18"/>
        <v>432080</v>
      </c>
      <c r="S78" s="20">
        <f t="shared" si="19"/>
        <v>110687</v>
      </c>
      <c r="T78" s="20">
        <v>1220184</v>
      </c>
      <c r="U78" s="38">
        <f t="shared" si="13"/>
        <v>0.11606200125124026</v>
      </c>
      <c r="V78" s="38">
        <f t="shared" si="14"/>
        <v>0.17406178129722114</v>
      </c>
      <c r="W78" s="38">
        <f t="shared" si="15"/>
        <v>0.49154647414915864</v>
      </c>
      <c r="X78" s="39">
        <f t="shared" si="16"/>
        <v>4.458983611008497E-2</v>
      </c>
    </row>
    <row r="79" spans="1:24" x14ac:dyDescent="0.35">
      <c r="A79" s="11" t="s">
        <v>21</v>
      </c>
      <c r="B79" s="12">
        <v>2019</v>
      </c>
      <c r="C79" s="13" t="s">
        <v>22</v>
      </c>
      <c r="D79" s="13" t="s">
        <v>23</v>
      </c>
      <c r="E79" s="13" t="s">
        <v>23</v>
      </c>
      <c r="F79" s="14" t="str">
        <f>IF(AND(C79="+",D79="-"),IF(E79="+","growth","maturity"),IF(#REF!="-","introduction","decline"))</f>
        <v>maturity</v>
      </c>
      <c r="G79" s="15">
        <v>0</v>
      </c>
      <c r="H79" s="15">
        <v>0</v>
      </c>
      <c r="I79" s="15">
        <v>1</v>
      </c>
      <c r="J79" s="16">
        <v>0</v>
      </c>
      <c r="K79" s="17">
        <v>28605</v>
      </c>
      <c r="L79" s="18">
        <v>130070</v>
      </c>
      <c r="M79" s="37">
        <f>K79/L79</f>
        <v>0.2199200430537403</v>
      </c>
      <c r="N79" s="19">
        <v>262135</v>
      </c>
      <c r="O79" s="20">
        <v>2834422</v>
      </c>
      <c r="P79" s="20">
        <v>1091491</v>
      </c>
      <c r="Q79" s="20">
        <v>2400062</v>
      </c>
      <c r="R79" s="20">
        <f t="shared" si="18"/>
        <v>-1308571</v>
      </c>
      <c r="S79" s="20">
        <f t="shared" si="19"/>
        <v>101465</v>
      </c>
      <c r="T79" s="20">
        <v>1703717</v>
      </c>
      <c r="U79" s="38">
        <f t="shared" si="13"/>
        <v>9.2482700176614488E-2</v>
      </c>
      <c r="V79" s="38">
        <f t="shared" si="14"/>
        <v>-0.46167119786679611</v>
      </c>
      <c r="W79" s="38">
        <f t="shared" si="15"/>
        <v>0.60108092584660999</v>
      </c>
      <c r="X79" s="39">
        <f t="shared" si="16"/>
        <v>3.5797421837679783E-2</v>
      </c>
    </row>
    <row r="80" spans="1:24" x14ac:dyDescent="0.35">
      <c r="A80" s="11" t="s">
        <v>56</v>
      </c>
      <c r="B80" s="12">
        <v>2017</v>
      </c>
      <c r="C80" s="21" t="s">
        <v>23</v>
      </c>
      <c r="D80" s="21" t="s">
        <v>23</v>
      </c>
      <c r="E80" s="21" t="s">
        <v>23</v>
      </c>
      <c r="F80" s="22" t="s">
        <v>25</v>
      </c>
      <c r="G80" s="15">
        <v>0</v>
      </c>
      <c r="H80" s="15">
        <v>0</v>
      </c>
      <c r="I80" s="15">
        <v>0</v>
      </c>
      <c r="J80" s="16">
        <v>1</v>
      </c>
      <c r="K80" s="17">
        <f>381+6851</f>
        <v>7232</v>
      </c>
      <c r="L80" s="18">
        <v>4006</v>
      </c>
      <c r="M80" s="37">
        <f>K80/L80</f>
        <v>1.8052920619071393</v>
      </c>
      <c r="N80" s="19">
        <v>865838</v>
      </c>
      <c r="O80" s="20">
        <v>1542243</v>
      </c>
      <c r="P80" s="20">
        <v>348471</v>
      </c>
      <c r="Q80" s="20">
        <v>366709</v>
      </c>
      <c r="R80" s="20">
        <f t="shared" si="18"/>
        <v>-18238</v>
      </c>
      <c r="S80" s="20">
        <f t="shared" si="19"/>
        <v>-3226</v>
      </c>
      <c r="T80" s="20">
        <v>863440</v>
      </c>
      <c r="U80" s="38">
        <f t="shared" si="13"/>
        <v>0.56141477056469047</v>
      </c>
      <c r="V80" s="38">
        <f t="shared" si="14"/>
        <v>-1.1825633184913142E-2</v>
      </c>
      <c r="W80" s="38">
        <f t="shared" si="15"/>
        <v>0.55985989237753064</v>
      </c>
      <c r="X80" s="39">
        <f t="shared" si="16"/>
        <v>-2.0917585620424278E-3</v>
      </c>
    </row>
    <row r="81" spans="1:24" x14ac:dyDescent="0.35">
      <c r="A81" s="11" t="s">
        <v>56</v>
      </c>
      <c r="B81" s="12">
        <v>2018</v>
      </c>
      <c r="C81" t="s">
        <v>22</v>
      </c>
      <c r="D81" t="s">
        <v>23</v>
      </c>
      <c r="E81" t="s">
        <v>22</v>
      </c>
      <c r="F81" s="14" t="str">
        <f>IF(AND(C81="+",D81="-"),IF(E81="+","growth","maturity"),IF(B69="-","introduction","decline"))</f>
        <v>growth</v>
      </c>
      <c r="G81" s="15">
        <v>0</v>
      </c>
      <c r="H81" s="15">
        <v>1</v>
      </c>
      <c r="I81" s="15">
        <v>0</v>
      </c>
      <c r="J81" s="16">
        <v>0</v>
      </c>
      <c r="K81" s="17">
        <f>593+1209</f>
        <v>1802</v>
      </c>
      <c r="L81" s="18">
        <v>8159</v>
      </c>
      <c r="M81" s="37">
        <f>K81/L81</f>
        <v>0.22086039955876946</v>
      </c>
      <c r="N81" s="19">
        <v>947413</v>
      </c>
      <c r="O81" s="20">
        <v>1635543</v>
      </c>
      <c r="P81" s="20">
        <f>Q82</f>
        <v>574869</v>
      </c>
      <c r="Q81" s="20">
        <f>P80</f>
        <v>348471</v>
      </c>
      <c r="R81" s="20">
        <f t="shared" si="18"/>
        <v>226398</v>
      </c>
      <c r="S81" s="20">
        <f t="shared" si="19"/>
        <v>6357</v>
      </c>
      <c r="T81" s="20">
        <v>965431</v>
      </c>
      <c r="U81" s="38">
        <f t="shared" si="13"/>
        <v>0.57926511256506252</v>
      </c>
      <c r="V81" s="38">
        <f t="shared" si="14"/>
        <v>0.1384237528453853</v>
      </c>
      <c r="W81" s="38">
        <f t="shared" si="15"/>
        <v>0.59028163735224326</v>
      </c>
      <c r="X81" s="39">
        <f t="shared" si="16"/>
        <v>3.8867825547845578E-3</v>
      </c>
    </row>
    <row r="82" spans="1:24" x14ac:dyDescent="0.35">
      <c r="A82" s="11" t="s">
        <v>56</v>
      </c>
      <c r="B82" s="12">
        <v>2019</v>
      </c>
      <c r="C82" s="21" t="s">
        <v>22</v>
      </c>
      <c r="D82" s="21" t="s">
        <v>22</v>
      </c>
      <c r="E82" s="21" t="s">
        <v>23</v>
      </c>
      <c r="F82" s="22" t="s">
        <v>25</v>
      </c>
      <c r="G82" s="15">
        <v>0</v>
      </c>
      <c r="H82" s="15">
        <v>0</v>
      </c>
      <c r="I82" s="15">
        <v>0</v>
      </c>
      <c r="J82" s="16">
        <v>1</v>
      </c>
      <c r="K82" s="23">
        <v>-10153</v>
      </c>
      <c r="L82" s="18">
        <v>-53777</v>
      </c>
      <c r="M82" s="37">
        <f>K82/L82</f>
        <v>0.18879818509771837</v>
      </c>
      <c r="N82" s="19">
        <v>1011402</v>
      </c>
      <c r="O82" s="20">
        <v>1657127</v>
      </c>
      <c r="P82" s="20">
        <v>340551</v>
      </c>
      <c r="Q82" s="20">
        <v>574869</v>
      </c>
      <c r="R82" s="20">
        <f t="shared" si="18"/>
        <v>-234318</v>
      </c>
      <c r="S82" s="20">
        <f t="shared" si="19"/>
        <v>-43624</v>
      </c>
      <c r="T82" s="20">
        <v>1061349</v>
      </c>
      <c r="U82" s="38">
        <f t="shared" si="13"/>
        <v>0.61033463337450899</v>
      </c>
      <c r="V82" s="38">
        <f t="shared" si="14"/>
        <v>-0.14140014615657098</v>
      </c>
      <c r="W82" s="38">
        <f t="shared" si="15"/>
        <v>0.64047535282449686</v>
      </c>
      <c r="X82" s="39">
        <f t="shared" si="16"/>
        <v>-2.6325079489984776E-2</v>
      </c>
    </row>
    <row r="83" spans="1:24" x14ac:dyDescent="0.35">
      <c r="A83" s="11" t="s">
        <v>75</v>
      </c>
      <c r="B83" s="12">
        <v>2017</v>
      </c>
      <c r="C83" t="s">
        <v>22</v>
      </c>
      <c r="D83" t="s">
        <v>23</v>
      </c>
      <c r="E83" t="s">
        <v>23</v>
      </c>
      <c r="F83" s="14" t="str">
        <f t="shared" ref="F83:F85" si="22">IF(AND(C83="+",D83="-"),IF(E83="+","growth","maturity"),IF(B71="-","introduction","decline"))</f>
        <v>maturity</v>
      </c>
      <c r="G83" s="15">
        <v>0</v>
      </c>
      <c r="H83" s="15">
        <v>0</v>
      </c>
      <c r="I83" s="15">
        <v>1</v>
      </c>
      <c r="J83" s="16">
        <v>0</v>
      </c>
      <c r="K83" s="17">
        <v>165250</v>
      </c>
      <c r="L83" s="18">
        <v>720638</v>
      </c>
      <c r="M83" s="37">
        <f>K83/L83</f>
        <v>0.22931069413491934</v>
      </c>
      <c r="N83" s="19">
        <v>615157</v>
      </c>
      <c r="O83" s="20">
        <v>2443341</v>
      </c>
      <c r="P83" s="20">
        <v>3339964</v>
      </c>
      <c r="Q83" s="20">
        <v>2879876</v>
      </c>
      <c r="R83" s="20">
        <f t="shared" si="18"/>
        <v>460088</v>
      </c>
      <c r="S83" s="20">
        <f t="shared" si="19"/>
        <v>555388</v>
      </c>
      <c r="T83" s="20">
        <v>683803</v>
      </c>
      <c r="U83" s="38">
        <f t="shared" si="13"/>
        <v>0.25176878708293277</v>
      </c>
      <c r="V83" s="38">
        <f t="shared" si="14"/>
        <v>0.18830281978651364</v>
      </c>
      <c r="W83" s="38">
        <f t="shared" si="15"/>
        <v>0.27986392402861493</v>
      </c>
      <c r="X83" s="39">
        <f t="shared" si="16"/>
        <v>0.22730679016968977</v>
      </c>
    </row>
    <row r="84" spans="1:24" x14ac:dyDescent="0.35">
      <c r="A84" s="11" t="s">
        <v>75</v>
      </c>
      <c r="B84" s="12">
        <v>2018</v>
      </c>
      <c r="C84" t="s">
        <v>22</v>
      </c>
      <c r="D84" t="s">
        <v>23</v>
      </c>
      <c r="E84" t="s">
        <v>23</v>
      </c>
      <c r="F84" s="14" t="str">
        <f t="shared" si="22"/>
        <v>maturity</v>
      </c>
      <c r="G84" s="15">
        <v>0</v>
      </c>
      <c r="H84" s="15">
        <v>0</v>
      </c>
      <c r="I84" s="15">
        <v>1</v>
      </c>
      <c r="J84" s="16">
        <v>0</v>
      </c>
      <c r="K84" s="17">
        <v>194731</v>
      </c>
      <c r="L84" s="18">
        <v>828281</v>
      </c>
      <c r="M84" s="37">
        <f>K84/L84</f>
        <v>0.23510257992154837</v>
      </c>
      <c r="N84" s="19">
        <v>650926</v>
      </c>
      <c r="O84" s="20">
        <v>2801203</v>
      </c>
      <c r="P84" s="20">
        <f>Q85</f>
        <v>3933353</v>
      </c>
      <c r="Q84" s="20">
        <f>P83</f>
        <v>3339964</v>
      </c>
      <c r="R84" s="20">
        <f t="shared" si="18"/>
        <v>593389</v>
      </c>
      <c r="S84" s="20">
        <f t="shared" si="19"/>
        <v>633550</v>
      </c>
      <c r="T84" s="20">
        <v>749122</v>
      </c>
      <c r="U84" s="38">
        <f t="shared" si="13"/>
        <v>0.23237373371369371</v>
      </c>
      <c r="V84" s="38">
        <f t="shared" si="14"/>
        <v>0.21183363005108877</v>
      </c>
      <c r="W84" s="38">
        <f t="shared" si="15"/>
        <v>0.26742867260958952</v>
      </c>
      <c r="X84" s="39">
        <f t="shared" si="16"/>
        <v>0.22617068452375641</v>
      </c>
    </row>
    <row r="85" spans="1:24" x14ac:dyDescent="0.35">
      <c r="A85" s="11" t="s">
        <v>75</v>
      </c>
      <c r="B85" s="12">
        <v>2019</v>
      </c>
      <c r="C85" t="s">
        <v>22</v>
      </c>
      <c r="D85" t="s">
        <v>23</v>
      </c>
      <c r="E85" t="s">
        <v>23</v>
      </c>
      <c r="F85" s="14" t="str">
        <f t="shared" si="22"/>
        <v>maturity</v>
      </c>
      <c r="G85" s="15">
        <v>0</v>
      </c>
      <c r="H85" s="15">
        <v>0</v>
      </c>
      <c r="I85" s="15">
        <v>1</v>
      </c>
      <c r="J85" s="16">
        <v>0</v>
      </c>
      <c r="K85" s="17">
        <v>183366</v>
      </c>
      <c r="L85" s="18">
        <v>822042</v>
      </c>
      <c r="M85" s="37">
        <f>K85/L85</f>
        <v>0.22306159539293613</v>
      </c>
      <c r="N85" s="19">
        <v>664678</v>
      </c>
      <c r="O85" s="20">
        <v>3106981</v>
      </c>
      <c r="P85" s="20">
        <v>3935811</v>
      </c>
      <c r="Q85" s="20">
        <v>3933353</v>
      </c>
      <c r="R85" s="20">
        <f t="shared" si="18"/>
        <v>2458</v>
      </c>
      <c r="S85" s="20">
        <f t="shared" si="19"/>
        <v>638676</v>
      </c>
      <c r="T85" s="20">
        <v>750504</v>
      </c>
      <c r="U85" s="38">
        <f t="shared" si="13"/>
        <v>0.21393050037962896</v>
      </c>
      <c r="V85" s="38">
        <f t="shared" si="14"/>
        <v>7.9112167084381918E-4</v>
      </c>
      <c r="W85" s="38">
        <f t="shared" si="15"/>
        <v>0.24155410026646446</v>
      </c>
      <c r="X85" s="39">
        <f t="shared" si="16"/>
        <v>0.20556160465738285</v>
      </c>
    </row>
    <row r="86" spans="1:24" x14ac:dyDescent="0.35">
      <c r="A86" s="11" t="s">
        <v>57</v>
      </c>
      <c r="B86" s="12">
        <v>2017</v>
      </c>
      <c r="C86" t="s">
        <v>22</v>
      </c>
      <c r="D86" t="s">
        <v>23</v>
      </c>
      <c r="E86" t="s">
        <v>23</v>
      </c>
      <c r="F86" s="14" t="str">
        <f>IF(AND(C86="+",D86="-"),IF(E86="+","growth","maturity"),IF(B74="-","introduction","decline"))</f>
        <v>maturity</v>
      </c>
      <c r="G86" s="15">
        <v>0</v>
      </c>
      <c r="H86" s="15">
        <v>0</v>
      </c>
      <c r="I86" s="15">
        <v>1</v>
      </c>
      <c r="J86" s="16">
        <v>0</v>
      </c>
      <c r="K86" s="17">
        <v>9250</v>
      </c>
      <c r="L86" s="18">
        <v>25808</v>
      </c>
      <c r="M86" s="37">
        <f>K86/L86</f>
        <v>0.35841599504029759</v>
      </c>
      <c r="N86" s="19">
        <v>944179</v>
      </c>
      <c r="O86" s="20">
        <v>1374444</v>
      </c>
      <c r="P86" s="20">
        <v>1600432</v>
      </c>
      <c r="Q86" s="20">
        <v>1221519</v>
      </c>
      <c r="R86" s="20">
        <f t="shared" si="18"/>
        <v>378913</v>
      </c>
      <c r="S86" s="20">
        <f t="shared" si="19"/>
        <v>16558</v>
      </c>
      <c r="T86" s="20">
        <v>323156</v>
      </c>
      <c r="U86" s="38">
        <f t="shared" si="13"/>
        <v>0.68695341534467758</v>
      </c>
      <c r="V86" s="38">
        <f t="shared" si="14"/>
        <v>0.2756845677233849</v>
      </c>
      <c r="W86" s="38">
        <f t="shared" si="15"/>
        <v>0.23511761846972304</v>
      </c>
      <c r="X86" s="39">
        <f t="shared" si="16"/>
        <v>1.2047053208424642E-2</v>
      </c>
    </row>
    <row r="87" spans="1:24" x14ac:dyDescent="0.35">
      <c r="A87" s="11" t="s">
        <v>57</v>
      </c>
      <c r="B87" s="12">
        <v>2018</v>
      </c>
      <c r="C87" t="s">
        <v>22</v>
      </c>
      <c r="D87" t="s">
        <v>23</v>
      </c>
      <c r="E87" t="s">
        <v>23</v>
      </c>
      <c r="F87" s="14" t="str">
        <f>IF(AND(C87="+",D87="-"),IF(E87="+","growth","maturity"),IF(B75="-","introduction","decline"))</f>
        <v>maturity</v>
      </c>
      <c r="G87" s="15">
        <v>0</v>
      </c>
      <c r="H87" s="15">
        <v>0</v>
      </c>
      <c r="I87" s="15">
        <v>1</v>
      </c>
      <c r="J87" s="16">
        <v>0</v>
      </c>
      <c r="K87" s="17">
        <v>11361</v>
      </c>
      <c r="L87" s="18">
        <v>29841</v>
      </c>
      <c r="M87" s="37">
        <f>K87/L87</f>
        <v>0.38071780436312458</v>
      </c>
      <c r="N87" s="19">
        <v>1094692</v>
      </c>
      <c r="O87" s="20">
        <v>1539602</v>
      </c>
      <c r="P87" s="20">
        <f>Q88</f>
        <v>2107868</v>
      </c>
      <c r="Q87" s="20">
        <f>P86</f>
        <v>1600432</v>
      </c>
      <c r="R87" s="20">
        <f t="shared" si="18"/>
        <v>507436</v>
      </c>
      <c r="S87" s="20">
        <f t="shared" si="19"/>
        <v>18480</v>
      </c>
      <c r="T87" s="20">
        <v>314172</v>
      </c>
      <c r="U87" s="38">
        <f t="shared" si="13"/>
        <v>0.71102271885851021</v>
      </c>
      <c r="V87" s="38">
        <f t="shared" si="14"/>
        <v>0.32958907561824419</v>
      </c>
      <c r="W87" s="38">
        <f t="shared" si="15"/>
        <v>0.20406052992916351</v>
      </c>
      <c r="X87" s="39">
        <f t="shared" si="16"/>
        <v>1.2003102100412964E-2</v>
      </c>
    </row>
    <row r="88" spans="1:24" x14ac:dyDescent="0.35">
      <c r="A88" s="11" t="s">
        <v>57</v>
      </c>
      <c r="B88" s="12">
        <v>2019</v>
      </c>
      <c r="C88" t="s">
        <v>23</v>
      </c>
      <c r="D88" t="s">
        <v>23</v>
      </c>
      <c r="E88" t="s">
        <v>22</v>
      </c>
      <c r="F88" s="25" t="s">
        <v>27</v>
      </c>
      <c r="G88" s="15">
        <v>1</v>
      </c>
      <c r="H88" s="15">
        <v>0</v>
      </c>
      <c r="I88" s="15">
        <v>0</v>
      </c>
      <c r="J88" s="16">
        <v>0</v>
      </c>
      <c r="K88" s="17">
        <v>11614</v>
      </c>
      <c r="L88" s="18">
        <v>28833</v>
      </c>
      <c r="M88" s="37">
        <f>K88/L88</f>
        <v>0.40280234453577496</v>
      </c>
      <c r="N88" s="19">
        <v>1162598</v>
      </c>
      <c r="O88" s="20">
        <v>1619854</v>
      </c>
      <c r="P88" s="20">
        <v>2151323</v>
      </c>
      <c r="Q88" s="20">
        <v>2107868</v>
      </c>
      <c r="R88" s="20">
        <f t="shared" si="18"/>
        <v>43455</v>
      </c>
      <c r="S88" s="20">
        <f t="shared" si="19"/>
        <v>17219</v>
      </c>
      <c r="T88" s="20">
        <v>292005</v>
      </c>
      <c r="U88" s="38">
        <f t="shared" si="13"/>
        <v>0.71771776962615152</v>
      </c>
      <c r="V88" s="38">
        <f t="shared" si="14"/>
        <v>2.6826491770245962E-2</v>
      </c>
      <c r="W88" s="38">
        <f t="shared" si="15"/>
        <v>0.18026624621725168</v>
      </c>
      <c r="X88" s="39">
        <f t="shared" si="16"/>
        <v>1.0629970355353013E-2</v>
      </c>
    </row>
    <row r="89" spans="1:24" x14ac:dyDescent="0.35">
      <c r="A89" s="11" t="s">
        <v>58</v>
      </c>
      <c r="B89" s="12">
        <v>2017</v>
      </c>
      <c r="C89" t="s">
        <v>22</v>
      </c>
      <c r="D89" t="s">
        <v>23</v>
      </c>
      <c r="E89" t="s">
        <v>23</v>
      </c>
      <c r="F89" s="14" t="str">
        <f>IF(AND(C89="+",D89="-"),IF(E89="+","growth","maturity"),IF(#REF!="-","introduction","decline"))</f>
        <v>maturity</v>
      </c>
      <c r="G89" s="15">
        <v>0</v>
      </c>
      <c r="H89" s="15">
        <v>0</v>
      </c>
      <c r="I89" s="15">
        <v>1</v>
      </c>
      <c r="J89" s="16">
        <v>0</v>
      </c>
      <c r="K89" s="17">
        <v>7635</v>
      </c>
      <c r="L89" s="18">
        <v>21833</v>
      </c>
      <c r="M89" s="37">
        <f>K89/L89</f>
        <v>0.34969999541977742</v>
      </c>
      <c r="N89" s="19">
        <v>188736</v>
      </c>
      <c r="O89" s="20">
        <v>544968</v>
      </c>
      <c r="P89" s="20">
        <v>773806</v>
      </c>
      <c r="Q89" s="20">
        <v>901909</v>
      </c>
      <c r="R89" s="20">
        <f t="shared" si="18"/>
        <v>-128103</v>
      </c>
      <c r="S89" s="20">
        <f t="shared" si="19"/>
        <v>14198</v>
      </c>
      <c r="T89" s="20">
        <v>126623</v>
      </c>
      <c r="U89" s="38">
        <f t="shared" si="13"/>
        <v>0.34632492183027258</v>
      </c>
      <c r="V89" s="38">
        <f t="shared" si="14"/>
        <v>-0.23506517813889991</v>
      </c>
      <c r="W89" s="38">
        <f t="shared" si="15"/>
        <v>0.23234942235140413</v>
      </c>
      <c r="X89" s="39">
        <f t="shared" si="16"/>
        <v>2.6052905858692622E-2</v>
      </c>
    </row>
    <row r="90" spans="1:24" x14ac:dyDescent="0.35">
      <c r="A90" s="11" t="s">
        <v>58</v>
      </c>
      <c r="B90" s="12">
        <v>2018</v>
      </c>
      <c r="C90" t="s">
        <v>22</v>
      </c>
      <c r="D90" t="s">
        <v>23</v>
      </c>
      <c r="E90" t="s">
        <v>22</v>
      </c>
      <c r="F90" s="14" t="str">
        <f>IF(AND(C90="+",D90="-"),IF(E90="+","growth","maturity"),IF(#REF!="-","introduction","decline"))</f>
        <v>growth</v>
      </c>
      <c r="G90" s="15">
        <v>0</v>
      </c>
      <c r="H90" s="15">
        <v>1</v>
      </c>
      <c r="I90" s="15">
        <v>0</v>
      </c>
      <c r="J90" s="16">
        <v>0</v>
      </c>
      <c r="K90" s="17">
        <v>11201</v>
      </c>
      <c r="L90" s="18">
        <v>56044</v>
      </c>
      <c r="M90" s="37">
        <f>K90/L90</f>
        <v>0.19986082363856969</v>
      </c>
      <c r="N90" s="19">
        <v>526104</v>
      </c>
      <c r="O90" s="20">
        <v>1157884</v>
      </c>
      <c r="P90" s="20">
        <f>Q91</f>
        <v>1396784</v>
      </c>
      <c r="Q90" s="20">
        <f>P89</f>
        <v>773806</v>
      </c>
      <c r="R90" s="20">
        <f t="shared" si="18"/>
        <v>622978</v>
      </c>
      <c r="S90" s="20">
        <f t="shared" si="19"/>
        <v>44843</v>
      </c>
      <c r="T90" s="20">
        <v>298967</v>
      </c>
      <c r="U90" s="38">
        <f t="shared" si="13"/>
        <v>0.45436675867358045</v>
      </c>
      <c r="V90" s="38">
        <f t="shared" si="14"/>
        <v>0.53803144356429489</v>
      </c>
      <c r="W90" s="38">
        <f t="shared" si="15"/>
        <v>0.25820116695627543</v>
      </c>
      <c r="X90" s="39">
        <f t="shared" si="16"/>
        <v>3.872840457247876E-2</v>
      </c>
    </row>
    <row r="91" spans="1:24" x14ac:dyDescent="0.35">
      <c r="A91" s="11" t="s">
        <v>58</v>
      </c>
      <c r="B91" s="12">
        <v>2019</v>
      </c>
      <c r="C91" t="s">
        <v>22</v>
      </c>
      <c r="D91" t="s">
        <v>23</v>
      </c>
      <c r="E91" t="s">
        <v>22</v>
      </c>
      <c r="F91" s="14" t="str">
        <f>IF(AND(C91="+",D91="-"),IF(E91="+","growth","maturity"),IF(#REF!="-","introduction","decline"))</f>
        <v>growth</v>
      </c>
      <c r="G91" s="15">
        <v>0</v>
      </c>
      <c r="H91" s="15">
        <v>1</v>
      </c>
      <c r="I91" s="15">
        <v>0</v>
      </c>
      <c r="J91" s="16">
        <v>0</v>
      </c>
      <c r="K91" s="17">
        <v>22463</v>
      </c>
      <c r="L91" s="18">
        <v>63948</v>
      </c>
      <c r="M91" s="37">
        <f>K91/L91</f>
        <v>0.35126978169762935</v>
      </c>
      <c r="N91" s="19">
        <v>486632</v>
      </c>
      <c r="O91" s="20">
        <v>1147246</v>
      </c>
      <c r="P91" s="20">
        <v>1478735</v>
      </c>
      <c r="Q91" s="20">
        <v>1396784</v>
      </c>
      <c r="R91" s="20">
        <f t="shared" si="18"/>
        <v>81951</v>
      </c>
      <c r="S91" s="20">
        <f t="shared" si="19"/>
        <v>41485</v>
      </c>
      <c r="T91" s="20">
        <v>310112</v>
      </c>
      <c r="U91" s="38">
        <f t="shared" si="13"/>
        <v>0.42417406554479159</v>
      </c>
      <c r="V91" s="38">
        <f t="shared" si="14"/>
        <v>7.1432805169946115E-2</v>
      </c>
      <c r="W91" s="38">
        <f t="shared" si="15"/>
        <v>0.27030994224429633</v>
      </c>
      <c r="X91" s="39">
        <f t="shared" si="16"/>
        <v>3.616050960299709E-2</v>
      </c>
    </row>
    <row r="92" spans="1:24" x14ac:dyDescent="0.35">
      <c r="A92" s="11" t="s">
        <v>46</v>
      </c>
      <c r="B92" s="12">
        <v>2017</v>
      </c>
      <c r="C92" s="13" t="s">
        <v>22</v>
      </c>
      <c r="D92" s="13" t="s">
        <v>23</v>
      </c>
      <c r="E92" s="13" t="s">
        <v>23</v>
      </c>
      <c r="F92" s="14" t="str">
        <f>IF(AND(C92="+",D92="-"),IF(E92="+","growth","maturity"),IF(B86="-","introduction","decline"))</f>
        <v>maturity</v>
      </c>
      <c r="G92" s="15">
        <v>0</v>
      </c>
      <c r="H92" s="15">
        <v>0</v>
      </c>
      <c r="I92" s="15">
        <v>1</v>
      </c>
      <c r="J92" s="16">
        <v>0</v>
      </c>
      <c r="K92" s="17">
        <v>25869</v>
      </c>
      <c r="L92" s="18">
        <v>79524</v>
      </c>
      <c r="M92" s="37">
        <f>K92/L92</f>
        <v>0.32529802323826768</v>
      </c>
      <c r="N92" s="19">
        <v>276382</v>
      </c>
      <c r="O92" s="20">
        <v>855691</v>
      </c>
      <c r="P92" s="20">
        <v>974536</v>
      </c>
      <c r="Q92" s="20">
        <v>999802</v>
      </c>
      <c r="R92" s="20">
        <f t="shared" si="18"/>
        <v>-25266</v>
      </c>
      <c r="S92" s="20">
        <f t="shared" si="19"/>
        <v>53655</v>
      </c>
      <c r="T92" s="20">
        <v>218946</v>
      </c>
      <c r="U92" s="38">
        <f t="shared" si="13"/>
        <v>0.32299276257434051</v>
      </c>
      <c r="V92" s="38">
        <f t="shared" si="14"/>
        <v>-2.9527013840276454E-2</v>
      </c>
      <c r="W92" s="38">
        <f t="shared" si="15"/>
        <v>0.25587040181560866</v>
      </c>
      <c r="X92" s="39">
        <f t="shared" si="16"/>
        <v>6.2703709633500873E-2</v>
      </c>
    </row>
    <row r="93" spans="1:24" x14ac:dyDescent="0.35">
      <c r="A93" s="11" t="s">
        <v>46</v>
      </c>
      <c r="B93" s="12">
        <v>2018</v>
      </c>
      <c r="C93" s="13" t="s">
        <v>22</v>
      </c>
      <c r="D93" s="13" t="s">
        <v>23</v>
      </c>
      <c r="E93" s="13" t="s">
        <v>23</v>
      </c>
      <c r="F93" s="14" t="str">
        <f>IF(AND(C93="+",D93="-"),IF(E93="+","growth","maturity"),IF(B87="-","introduction","decline"))</f>
        <v>maturity</v>
      </c>
      <c r="G93" s="15">
        <v>0</v>
      </c>
      <c r="H93" s="15">
        <v>0</v>
      </c>
      <c r="I93" s="15">
        <v>1</v>
      </c>
      <c r="J93" s="16">
        <v>0</v>
      </c>
      <c r="K93" s="17">
        <v>24833</v>
      </c>
      <c r="L93" s="18">
        <v>92878</v>
      </c>
      <c r="M93" s="37">
        <f>K93/L93</f>
        <v>0.26737225177114066</v>
      </c>
      <c r="N93" s="19">
        <v>240048</v>
      </c>
      <c r="O93" s="20">
        <v>876856</v>
      </c>
      <c r="P93" s="20">
        <f>Q94</f>
        <v>992696</v>
      </c>
      <c r="Q93" s="20">
        <f>P92</f>
        <v>974536</v>
      </c>
      <c r="R93" s="20">
        <f t="shared" si="18"/>
        <v>18160</v>
      </c>
      <c r="S93" s="20">
        <f t="shared" si="19"/>
        <v>68045</v>
      </c>
      <c r="T93" s="20">
        <v>240000</v>
      </c>
      <c r="U93" s="38">
        <f t="shared" si="13"/>
        <v>0.27375988759841979</v>
      </c>
      <c r="V93" s="38">
        <f t="shared" si="14"/>
        <v>2.0710356090395687E-2</v>
      </c>
      <c r="W93" s="38">
        <f t="shared" si="15"/>
        <v>0.27370514656910599</v>
      </c>
      <c r="X93" s="39">
        <f t="shared" si="16"/>
        <v>7.7601111242895066E-2</v>
      </c>
    </row>
    <row r="94" spans="1:24" x14ac:dyDescent="0.35">
      <c r="A94" s="11" t="s">
        <v>46</v>
      </c>
      <c r="B94" s="12">
        <v>2019</v>
      </c>
      <c r="C94" s="13" t="s">
        <v>22</v>
      </c>
      <c r="D94" s="13" t="s">
        <v>23</v>
      </c>
      <c r="E94" s="13" t="s">
        <v>23</v>
      </c>
      <c r="F94" s="14" t="str">
        <f>IF(AND(C94="+",D94="-"),IF(E94="+","growth","maturity"),IF(B88="-","introduction","decline"))</f>
        <v>maturity</v>
      </c>
      <c r="G94" s="15">
        <v>0</v>
      </c>
      <c r="H94" s="15">
        <v>0</v>
      </c>
      <c r="I94" s="15">
        <v>1</v>
      </c>
      <c r="J94" s="16">
        <v>0</v>
      </c>
      <c r="K94" s="17">
        <v>12416</v>
      </c>
      <c r="L94" s="18">
        <v>35857</v>
      </c>
      <c r="M94" s="37">
        <f>K94/L94</f>
        <v>0.34626432774632571</v>
      </c>
      <c r="N94" s="19">
        <v>209895</v>
      </c>
      <c r="O94" s="20">
        <v>863146</v>
      </c>
      <c r="P94" s="20">
        <v>931271</v>
      </c>
      <c r="Q94" s="20">
        <v>992696</v>
      </c>
      <c r="R94" s="20">
        <f t="shared" si="18"/>
        <v>-61425</v>
      </c>
      <c r="S94" s="20">
        <f t="shared" si="19"/>
        <v>23441</v>
      </c>
      <c r="T94" s="20">
        <v>244793</v>
      </c>
      <c r="U94" s="38">
        <f t="shared" si="13"/>
        <v>0.24317438764704929</v>
      </c>
      <c r="V94" s="38">
        <f t="shared" si="14"/>
        <v>-7.1164090431977897E-2</v>
      </c>
      <c r="W94" s="38">
        <f t="shared" si="15"/>
        <v>0.28360555456434949</v>
      </c>
      <c r="X94" s="39">
        <f t="shared" si="16"/>
        <v>2.7157630342954726E-2</v>
      </c>
    </row>
    <row r="95" spans="1:24" x14ac:dyDescent="0.35">
      <c r="A95" s="11" t="s">
        <v>89</v>
      </c>
      <c r="B95" s="12">
        <v>2017</v>
      </c>
      <c r="C95" t="s">
        <v>22</v>
      </c>
      <c r="D95" t="s">
        <v>23</v>
      </c>
      <c r="E95" t="s">
        <v>23</v>
      </c>
      <c r="F95" s="14" t="str">
        <f>IF(AND(C95="+",D95="-"),IF(E95="+","growth","maturity"),IF(B89="-","introduction","decline"))</f>
        <v>maturity</v>
      </c>
      <c r="G95" s="15">
        <v>0</v>
      </c>
      <c r="H95" s="15">
        <v>0</v>
      </c>
      <c r="I95" s="15">
        <v>1</v>
      </c>
      <c r="J95" s="16">
        <v>0</v>
      </c>
      <c r="K95" s="17">
        <v>28268</v>
      </c>
      <c r="L95" s="18">
        <v>111623</v>
      </c>
      <c r="M95" s="37">
        <f>K95/L95</f>
        <v>0.25324529890793118</v>
      </c>
      <c r="N95" s="19">
        <v>1380623</v>
      </c>
      <c r="O95" s="20">
        <v>1927985</v>
      </c>
      <c r="P95" s="20">
        <v>2184518</v>
      </c>
      <c r="Q95" s="20">
        <v>2037784</v>
      </c>
      <c r="R95" s="20">
        <f t="shared" si="18"/>
        <v>146734</v>
      </c>
      <c r="S95" s="20">
        <f t="shared" si="19"/>
        <v>83355</v>
      </c>
      <c r="T95" s="20">
        <v>567615</v>
      </c>
      <c r="U95" s="38">
        <f t="shared" ref="U95:U145" si="23">N95/O95</f>
        <v>0.71609633892379865</v>
      </c>
      <c r="V95" s="38">
        <f t="shared" ref="V95:V145" si="24">R95/O95</f>
        <v>7.6107438595217292E-2</v>
      </c>
      <c r="W95" s="38">
        <f t="shared" ref="W95:W145" si="25">T95/O95</f>
        <v>0.29440841085381886</v>
      </c>
      <c r="X95" s="39">
        <f t="shared" ref="X95:X145" si="26">S95/O95</f>
        <v>4.3234257527937199E-2</v>
      </c>
    </row>
    <row r="96" spans="1:24" x14ac:dyDescent="0.35">
      <c r="A96" s="11" t="s">
        <v>89</v>
      </c>
      <c r="B96" s="12">
        <v>2018</v>
      </c>
      <c r="C96" t="s">
        <v>23</v>
      </c>
      <c r="D96" t="s">
        <v>23</v>
      </c>
      <c r="E96" t="s">
        <v>22</v>
      </c>
      <c r="F96" s="25" t="s">
        <v>27</v>
      </c>
      <c r="G96" s="15">
        <v>1</v>
      </c>
      <c r="H96" s="15">
        <v>0</v>
      </c>
      <c r="I96" s="15">
        <v>0</v>
      </c>
      <c r="J96" s="16">
        <v>0</v>
      </c>
      <c r="K96" s="17">
        <v>33619</v>
      </c>
      <c r="L96" s="18">
        <v>122048</v>
      </c>
      <c r="M96" s="37">
        <f>K96/L96</f>
        <v>0.27545719716832723</v>
      </c>
      <c r="N96" s="19">
        <v>1394055</v>
      </c>
      <c r="O96" s="20">
        <v>2102146</v>
      </c>
      <c r="P96" s="20">
        <f>Q97</f>
        <v>3207579</v>
      </c>
      <c r="Q96" s="20">
        <f>P95</f>
        <v>2184518</v>
      </c>
      <c r="R96" s="20">
        <f t="shared" si="18"/>
        <v>1023061</v>
      </c>
      <c r="S96" s="20">
        <f t="shared" si="19"/>
        <v>88429</v>
      </c>
      <c r="T96" s="20">
        <v>588760</v>
      </c>
      <c r="U96" s="38">
        <f t="shared" si="23"/>
        <v>0.66315802993702622</v>
      </c>
      <c r="V96" s="38">
        <f t="shared" si="24"/>
        <v>0.4866745697016287</v>
      </c>
      <c r="W96" s="38">
        <f t="shared" si="25"/>
        <v>0.28007569407643429</v>
      </c>
      <c r="X96" s="39">
        <f t="shared" si="26"/>
        <v>4.2066060111904689E-2</v>
      </c>
    </row>
    <row r="97" spans="1:24" x14ac:dyDescent="0.35">
      <c r="A97" s="11" t="s">
        <v>89</v>
      </c>
      <c r="B97" s="12">
        <v>2019</v>
      </c>
      <c r="C97" t="s">
        <v>22</v>
      </c>
      <c r="D97" t="s">
        <v>23</v>
      </c>
      <c r="E97" t="s">
        <v>23</v>
      </c>
      <c r="F97" s="14" t="str">
        <f>IF(AND(C97="+",D97="-"),IF(E97="+","growth","maturity"),IF(B91="-","introduction","decline"))</f>
        <v>maturity</v>
      </c>
      <c r="G97" s="15">
        <v>0</v>
      </c>
      <c r="H97" s="15">
        <v>0</v>
      </c>
      <c r="I97" s="15">
        <v>1</v>
      </c>
      <c r="J97" s="16">
        <v>0</v>
      </c>
      <c r="K97" s="17">
        <v>42452</v>
      </c>
      <c r="L97" s="18">
        <v>144970</v>
      </c>
      <c r="M97" s="37">
        <f>K97/L97</f>
        <v>0.29283299993102019</v>
      </c>
      <c r="N97" s="19">
        <v>1132622</v>
      </c>
      <c r="O97" s="20">
        <v>1888753</v>
      </c>
      <c r="P97" s="20">
        <v>2926098</v>
      </c>
      <c r="Q97" s="20">
        <v>3207579</v>
      </c>
      <c r="R97" s="20">
        <f t="shared" si="18"/>
        <v>-281481</v>
      </c>
      <c r="S97" s="20">
        <f t="shared" si="19"/>
        <v>102518</v>
      </c>
      <c r="T97" s="20">
        <v>569087</v>
      </c>
      <c r="U97" s="38">
        <f t="shared" si="23"/>
        <v>0.59966655248198153</v>
      </c>
      <c r="V97" s="38">
        <f t="shared" si="24"/>
        <v>-0.149030074340054</v>
      </c>
      <c r="W97" s="38">
        <f t="shared" si="25"/>
        <v>0.30130302903555944</v>
      </c>
      <c r="X97" s="39">
        <f t="shared" si="26"/>
        <v>5.4278140127375044E-2</v>
      </c>
    </row>
    <row r="98" spans="1:24" x14ac:dyDescent="0.35">
      <c r="A98" s="11" t="s">
        <v>76</v>
      </c>
      <c r="B98" s="12">
        <v>2017</v>
      </c>
      <c r="C98" t="s">
        <v>23</v>
      </c>
      <c r="D98" t="s">
        <v>23</v>
      </c>
      <c r="E98" t="s">
        <v>22</v>
      </c>
      <c r="F98" s="14" t="s">
        <v>27</v>
      </c>
      <c r="G98" s="15">
        <v>1</v>
      </c>
      <c r="H98" s="15">
        <v>0</v>
      </c>
      <c r="I98" s="15">
        <v>0</v>
      </c>
      <c r="J98" s="16">
        <v>0</v>
      </c>
      <c r="K98" s="17">
        <v>553</v>
      </c>
      <c r="L98" s="18">
        <v>44548</v>
      </c>
      <c r="M98" s="37">
        <f>K98/L98</f>
        <v>1.2413576367064739E-2</v>
      </c>
      <c r="N98" s="19">
        <v>443770</v>
      </c>
      <c r="O98" s="20">
        <v>1235198</v>
      </c>
      <c r="P98" s="20">
        <v>1215476</v>
      </c>
      <c r="Q98" s="20">
        <v>987409</v>
      </c>
      <c r="R98" s="20">
        <f t="shared" si="18"/>
        <v>228067</v>
      </c>
      <c r="S98" s="20">
        <f t="shared" ref="S98:S129" si="27">L98-K98</f>
        <v>43995</v>
      </c>
      <c r="T98" s="20">
        <v>682650</v>
      </c>
      <c r="U98" s="38">
        <f t="shared" si="23"/>
        <v>0.35927033560611338</v>
      </c>
      <c r="V98" s="38">
        <f t="shared" si="24"/>
        <v>0.18464003341974322</v>
      </c>
      <c r="W98" s="38">
        <f t="shared" si="25"/>
        <v>0.55266443112764108</v>
      </c>
      <c r="X98" s="39">
        <f t="shared" si="26"/>
        <v>3.5617771401831935E-2</v>
      </c>
    </row>
    <row r="99" spans="1:24" x14ac:dyDescent="0.35">
      <c r="A99" s="11" t="s">
        <v>76</v>
      </c>
      <c r="B99" s="12">
        <v>2018</v>
      </c>
      <c r="C99" t="s">
        <v>22</v>
      </c>
      <c r="D99" t="s">
        <v>23</v>
      </c>
      <c r="E99" t="s">
        <v>23</v>
      </c>
      <c r="F99" s="14" t="str">
        <f>IF(AND(C99="+",D99="-"),IF(E99="+","growth","maturity"),IF(#REF!="-","introduction","decline"))</f>
        <v>maturity</v>
      </c>
      <c r="G99" s="15">
        <v>0</v>
      </c>
      <c r="H99" s="15">
        <v>0</v>
      </c>
      <c r="I99" s="15">
        <v>1</v>
      </c>
      <c r="J99" s="16">
        <v>0</v>
      </c>
      <c r="K99" s="17">
        <v>23833</v>
      </c>
      <c r="L99" s="18">
        <v>64508</v>
      </c>
      <c r="M99" s="37">
        <f>K99/L99</f>
        <v>0.36945805171451601</v>
      </c>
      <c r="N99" s="19">
        <v>476887</v>
      </c>
      <c r="O99" s="20">
        <v>1298358</v>
      </c>
      <c r="P99" s="20">
        <f>Q100</f>
        <v>1243465</v>
      </c>
      <c r="Q99" s="20">
        <f>P98</f>
        <v>1215476</v>
      </c>
      <c r="R99" s="20">
        <f t="shared" si="18"/>
        <v>27989</v>
      </c>
      <c r="S99" s="20">
        <f t="shared" si="27"/>
        <v>40675</v>
      </c>
      <c r="T99" s="20">
        <v>694005</v>
      </c>
      <c r="U99" s="38">
        <f t="shared" si="23"/>
        <v>0.3673000821037033</v>
      </c>
      <c r="V99" s="38">
        <f t="shared" si="24"/>
        <v>2.1557228437765238E-2</v>
      </c>
      <c r="W99" s="38">
        <f t="shared" si="25"/>
        <v>0.53452514637719339</v>
      </c>
      <c r="X99" s="39">
        <f t="shared" si="26"/>
        <v>3.1328031251781095E-2</v>
      </c>
    </row>
    <row r="100" spans="1:24" x14ac:dyDescent="0.35">
      <c r="A100" s="11" t="s">
        <v>76</v>
      </c>
      <c r="B100" s="12">
        <v>2019</v>
      </c>
      <c r="C100" t="s">
        <v>23</v>
      </c>
      <c r="D100" t="s">
        <v>23</v>
      </c>
      <c r="E100" t="s">
        <v>22</v>
      </c>
      <c r="F100" s="14" t="s">
        <v>27</v>
      </c>
      <c r="G100" s="15">
        <v>1</v>
      </c>
      <c r="H100" s="15">
        <v>0</v>
      </c>
      <c r="I100" s="15">
        <v>0</v>
      </c>
      <c r="J100" s="16">
        <v>0</v>
      </c>
      <c r="K100" s="17">
        <v>10183</v>
      </c>
      <c r="L100" s="18">
        <v>48831</v>
      </c>
      <c r="M100" s="37">
        <f>K100/L100</f>
        <v>0.20853556142614324</v>
      </c>
      <c r="N100" s="19">
        <v>436010</v>
      </c>
      <c r="O100" s="20">
        <v>1284437</v>
      </c>
      <c r="P100" s="20">
        <v>1149120</v>
      </c>
      <c r="Q100" s="20">
        <v>1243465</v>
      </c>
      <c r="R100" s="20">
        <f t="shared" si="18"/>
        <v>-94345</v>
      </c>
      <c r="S100" s="20">
        <f t="shared" si="27"/>
        <v>38648</v>
      </c>
      <c r="T100" s="20">
        <v>708519</v>
      </c>
      <c r="U100" s="38">
        <f t="shared" si="23"/>
        <v>0.33945611968512274</v>
      </c>
      <c r="V100" s="38">
        <f t="shared" si="24"/>
        <v>-7.3452415338393404E-2</v>
      </c>
      <c r="W100" s="38">
        <f t="shared" si="25"/>
        <v>0.5516183355041937</v>
      </c>
      <c r="X100" s="39">
        <f t="shared" si="26"/>
        <v>3.0089447750259454E-2</v>
      </c>
    </row>
    <row r="101" spans="1:24" x14ac:dyDescent="0.35">
      <c r="A101" s="11" t="s">
        <v>34</v>
      </c>
      <c r="B101" s="12">
        <v>2017</v>
      </c>
      <c r="C101" t="s">
        <v>23</v>
      </c>
      <c r="D101" t="s">
        <v>23</v>
      </c>
      <c r="E101" t="s">
        <v>22</v>
      </c>
      <c r="F101" s="14" t="s">
        <v>27</v>
      </c>
      <c r="G101" s="15">
        <v>1</v>
      </c>
      <c r="H101" s="15">
        <v>0</v>
      </c>
      <c r="I101" s="15">
        <v>0</v>
      </c>
      <c r="J101" s="16">
        <v>0</v>
      </c>
      <c r="K101" s="17">
        <v>553</v>
      </c>
      <c r="L101" s="18">
        <v>44548</v>
      </c>
      <c r="M101" s="37">
        <f>K101/L101</f>
        <v>1.2413576367064739E-2</v>
      </c>
      <c r="N101" s="19">
        <v>443770</v>
      </c>
      <c r="O101" s="20">
        <v>1235198</v>
      </c>
      <c r="P101" s="20">
        <v>1215476</v>
      </c>
      <c r="Q101" s="20">
        <v>987409</v>
      </c>
      <c r="R101" s="20">
        <f t="shared" si="18"/>
        <v>228067</v>
      </c>
      <c r="S101" s="20">
        <f t="shared" si="27"/>
        <v>43995</v>
      </c>
      <c r="T101" s="20">
        <v>682650</v>
      </c>
      <c r="U101" s="38">
        <f t="shared" si="23"/>
        <v>0.35927033560611338</v>
      </c>
      <c r="V101" s="38">
        <f t="shared" si="24"/>
        <v>0.18464003341974322</v>
      </c>
      <c r="W101" s="38">
        <f t="shared" si="25"/>
        <v>0.55266443112764108</v>
      </c>
      <c r="X101" s="39">
        <f t="shared" si="26"/>
        <v>3.5617771401831935E-2</v>
      </c>
    </row>
    <row r="102" spans="1:24" x14ac:dyDescent="0.35">
      <c r="A102" s="11" t="s">
        <v>34</v>
      </c>
      <c r="B102" s="12">
        <v>2018</v>
      </c>
      <c r="C102" t="s">
        <v>22</v>
      </c>
      <c r="D102" t="s">
        <v>23</v>
      </c>
      <c r="E102" t="s">
        <v>23</v>
      </c>
      <c r="F102" s="14" t="str">
        <f>IF(AND(C102="+",D102="-"),IF(E102="+","growth","maturity"),IF(B90="-","introduction","decline"))</f>
        <v>maturity</v>
      </c>
      <c r="G102" s="15">
        <v>0</v>
      </c>
      <c r="H102" s="15">
        <v>0</v>
      </c>
      <c r="I102" s="15">
        <v>1</v>
      </c>
      <c r="J102" s="16">
        <v>0</v>
      </c>
      <c r="K102" s="17">
        <v>23833</v>
      </c>
      <c r="L102" s="18">
        <v>64508</v>
      </c>
      <c r="M102" s="37">
        <f>K102/L102</f>
        <v>0.36945805171451601</v>
      </c>
      <c r="N102" s="19">
        <v>476887</v>
      </c>
      <c r="O102" s="20">
        <v>1298358</v>
      </c>
      <c r="P102" s="20">
        <f>Q103</f>
        <v>1243465</v>
      </c>
      <c r="Q102" s="20">
        <f>P101</f>
        <v>1215476</v>
      </c>
      <c r="R102" s="20">
        <f t="shared" si="18"/>
        <v>27989</v>
      </c>
      <c r="S102" s="20">
        <f t="shared" si="27"/>
        <v>40675</v>
      </c>
      <c r="T102" s="20">
        <v>694005</v>
      </c>
      <c r="U102" s="38">
        <f t="shared" si="23"/>
        <v>0.3673000821037033</v>
      </c>
      <c r="V102" s="38">
        <f t="shared" si="24"/>
        <v>2.1557228437765238E-2</v>
      </c>
      <c r="W102" s="38">
        <f t="shared" si="25"/>
        <v>0.53452514637719339</v>
      </c>
      <c r="X102" s="39">
        <f t="shared" si="26"/>
        <v>3.1328031251781095E-2</v>
      </c>
    </row>
    <row r="103" spans="1:24" x14ac:dyDescent="0.35">
      <c r="A103" s="11" t="s">
        <v>34</v>
      </c>
      <c r="B103" s="12">
        <v>2019</v>
      </c>
      <c r="C103" t="s">
        <v>23</v>
      </c>
      <c r="D103" t="s">
        <v>23</v>
      </c>
      <c r="E103" t="s">
        <v>22</v>
      </c>
      <c r="F103" s="14" t="s">
        <v>27</v>
      </c>
      <c r="G103" s="15">
        <v>1</v>
      </c>
      <c r="H103" s="15">
        <v>0</v>
      </c>
      <c r="I103" s="15">
        <v>0</v>
      </c>
      <c r="J103" s="16">
        <v>0</v>
      </c>
      <c r="K103" s="17">
        <v>10183</v>
      </c>
      <c r="L103" s="18">
        <v>48831</v>
      </c>
      <c r="M103" s="37">
        <f>K103/L103</f>
        <v>0.20853556142614324</v>
      </c>
      <c r="N103" s="19">
        <v>436010</v>
      </c>
      <c r="O103" s="20">
        <v>1284437</v>
      </c>
      <c r="P103" s="20">
        <v>1149120</v>
      </c>
      <c r="Q103" s="20">
        <v>1243465</v>
      </c>
      <c r="R103" s="20">
        <f t="shared" si="18"/>
        <v>-94345</v>
      </c>
      <c r="S103" s="20">
        <f t="shared" si="27"/>
        <v>38648</v>
      </c>
      <c r="T103" s="20">
        <v>708519</v>
      </c>
      <c r="U103" s="38">
        <f t="shared" si="23"/>
        <v>0.33945611968512274</v>
      </c>
      <c r="V103" s="38">
        <f t="shared" si="24"/>
        <v>-7.3452415338393404E-2</v>
      </c>
      <c r="W103" s="38">
        <f t="shared" si="25"/>
        <v>0.5516183355041937</v>
      </c>
      <c r="X103" s="39">
        <f t="shared" si="26"/>
        <v>3.0089447750259454E-2</v>
      </c>
    </row>
    <row r="104" spans="1:24" x14ac:dyDescent="0.35">
      <c r="A104" s="11" t="s">
        <v>90</v>
      </c>
      <c r="B104" s="12">
        <v>2017</v>
      </c>
      <c r="C104" s="27" t="s">
        <v>23</v>
      </c>
      <c r="D104" s="27" t="s">
        <v>23</v>
      </c>
      <c r="E104" s="27" t="s">
        <v>23</v>
      </c>
      <c r="F104" s="22" t="s">
        <v>25</v>
      </c>
      <c r="G104" s="15">
        <v>0</v>
      </c>
      <c r="H104" s="15">
        <v>0</v>
      </c>
      <c r="I104" s="15">
        <v>0</v>
      </c>
      <c r="J104" s="16">
        <v>1</v>
      </c>
      <c r="K104" s="17">
        <v>75500</v>
      </c>
      <c r="L104" s="18">
        <v>345230</v>
      </c>
      <c r="M104" s="37">
        <f>K104/L104</f>
        <v>0.21869478318801958</v>
      </c>
      <c r="N104" s="19">
        <v>1286017</v>
      </c>
      <c r="O104" s="20">
        <v>4014244</v>
      </c>
      <c r="P104" s="20">
        <v>4440404</v>
      </c>
      <c r="Q104" s="20">
        <v>3378572</v>
      </c>
      <c r="R104" s="20">
        <f t="shared" si="18"/>
        <v>1061832</v>
      </c>
      <c r="S104" s="20">
        <f t="shared" si="27"/>
        <v>269730</v>
      </c>
      <c r="T104" s="20">
        <v>1687349</v>
      </c>
      <c r="U104" s="38">
        <f t="shared" si="23"/>
        <v>0.32036343580509807</v>
      </c>
      <c r="V104" s="38">
        <f t="shared" si="24"/>
        <v>0.26451605831633551</v>
      </c>
      <c r="W104" s="38">
        <f t="shared" si="25"/>
        <v>0.42034041777231279</v>
      </c>
      <c r="X104" s="39">
        <f t="shared" si="26"/>
        <v>6.7193224926038381E-2</v>
      </c>
    </row>
    <row r="105" spans="1:24" x14ac:dyDescent="0.35">
      <c r="A105" s="11" t="s">
        <v>90</v>
      </c>
      <c r="B105" s="12">
        <v>2018</v>
      </c>
      <c r="C105" s="27" t="s">
        <v>23</v>
      </c>
      <c r="D105" s="27" t="s">
        <v>23</v>
      </c>
      <c r="E105" s="27" t="s">
        <v>23</v>
      </c>
      <c r="F105" s="22" t="s">
        <v>25</v>
      </c>
      <c r="G105" s="15">
        <v>0</v>
      </c>
      <c r="H105" s="15">
        <v>0</v>
      </c>
      <c r="I105" s="15">
        <v>0</v>
      </c>
      <c r="J105" s="16">
        <v>1</v>
      </c>
      <c r="K105" s="17">
        <v>89029</v>
      </c>
      <c r="L105" s="18">
        <v>343024</v>
      </c>
      <c r="M105" s="37">
        <f>K105/L105</f>
        <v>0.25954160641820978</v>
      </c>
      <c r="N105" s="19">
        <v>1254447</v>
      </c>
      <c r="O105" s="20">
        <v>4165196</v>
      </c>
      <c r="P105" s="20">
        <f>Q106</f>
        <v>5160182</v>
      </c>
      <c r="Q105" s="20">
        <f>P104</f>
        <v>4440404</v>
      </c>
      <c r="R105" s="20">
        <f t="shared" si="18"/>
        <v>719778</v>
      </c>
      <c r="S105" s="20">
        <f t="shared" si="27"/>
        <v>253995</v>
      </c>
      <c r="T105" s="20">
        <v>1683305</v>
      </c>
      <c r="U105" s="38">
        <f t="shared" si="23"/>
        <v>0.30117358222758306</v>
      </c>
      <c r="V105" s="38">
        <f t="shared" si="24"/>
        <v>0.17280771421080784</v>
      </c>
      <c r="W105" s="38">
        <f t="shared" si="25"/>
        <v>0.40413584378742323</v>
      </c>
      <c r="X105" s="39">
        <f t="shared" si="26"/>
        <v>6.098032361502316E-2</v>
      </c>
    </row>
    <row r="106" spans="1:24" x14ac:dyDescent="0.35">
      <c r="A106" s="11" t="s">
        <v>90</v>
      </c>
      <c r="B106" s="12">
        <v>2019</v>
      </c>
      <c r="C106" s="13" t="s">
        <v>22</v>
      </c>
      <c r="D106" s="13" t="s">
        <v>23</v>
      </c>
      <c r="E106" s="13" t="s">
        <v>22</v>
      </c>
      <c r="F106" s="14" t="str">
        <f>IF(AND(C106="+",D106="-"),IF(E106="+","growth","maturity"),IF(#REF!="-","introduction","decline"))</f>
        <v>growth</v>
      </c>
      <c r="G106" s="15">
        <v>0</v>
      </c>
      <c r="H106" s="15">
        <v>1</v>
      </c>
      <c r="I106" s="15">
        <v>0</v>
      </c>
      <c r="J106" s="16">
        <v>0</v>
      </c>
      <c r="K106" s="17">
        <v>109811</v>
      </c>
      <c r="L106" s="18">
        <v>413405</v>
      </c>
      <c r="M106" s="37">
        <f>K106/L106</f>
        <v>0.26562571812145475</v>
      </c>
      <c r="N106" s="19">
        <v>1259634</v>
      </c>
      <c r="O106" s="20">
        <v>4400655</v>
      </c>
      <c r="P106" s="20">
        <v>5701072</v>
      </c>
      <c r="Q106" s="20">
        <v>5160182</v>
      </c>
      <c r="R106" s="20">
        <f t="shared" si="18"/>
        <v>540890</v>
      </c>
      <c r="S106" s="20">
        <f t="shared" si="27"/>
        <v>303594</v>
      </c>
      <c r="T106" s="20">
        <v>1663655</v>
      </c>
      <c r="U106" s="38">
        <f t="shared" si="23"/>
        <v>0.28623784413911113</v>
      </c>
      <c r="V106" s="38">
        <f t="shared" si="24"/>
        <v>0.12291124843915281</v>
      </c>
      <c r="W106" s="38">
        <f t="shared" si="25"/>
        <v>0.37804713162017928</v>
      </c>
      <c r="X106" s="39">
        <f t="shared" si="26"/>
        <v>6.8988366504531717E-2</v>
      </c>
    </row>
    <row r="107" spans="1:24" x14ac:dyDescent="0.35">
      <c r="A107" s="11" t="s">
        <v>35</v>
      </c>
      <c r="B107" s="12">
        <v>2017</v>
      </c>
      <c r="C107" t="s">
        <v>22</v>
      </c>
      <c r="D107" t="s">
        <v>23</v>
      </c>
      <c r="E107" t="s">
        <v>22</v>
      </c>
      <c r="F107" s="14" t="str">
        <f>IF(AND(C107="+",D107="-"),IF(E107="+","growth","maturity"),IF(#REF!="-","introduction","decline"))</f>
        <v>growth</v>
      </c>
      <c r="G107" s="15">
        <v>0</v>
      </c>
      <c r="H107" s="15">
        <v>1</v>
      </c>
      <c r="I107" s="15">
        <v>0</v>
      </c>
      <c r="J107" s="16">
        <v>0</v>
      </c>
      <c r="K107" s="17">
        <v>64037</v>
      </c>
      <c r="L107" s="18">
        <v>230242</v>
      </c>
      <c r="M107" s="37">
        <f>K107/L107</f>
        <v>0.27812909894806337</v>
      </c>
      <c r="N107" s="19">
        <v>1296044</v>
      </c>
      <c r="O107" s="20">
        <v>2110166</v>
      </c>
      <c r="P107" s="20">
        <v>2258316</v>
      </c>
      <c r="Q107" s="20">
        <v>2022350</v>
      </c>
      <c r="R107" s="20">
        <f t="shared" si="18"/>
        <v>235966</v>
      </c>
      <c r="S107" s="20">
        <f t="shared" si="27"/>
        <v>166205</v>
      </c>
      <c r="T107" s="20">
        <v>305671</v>
      </c>
      <c r="U107" s="38">
        <f t="shared" si="23"/>
        <v>0.61419054235543558</v>
      </c>
      <c r="V107" s="38">
        <f t="shared" si="24"/>
        <v>0.11182343000503278</v>
      </c>
      <c r="W107" s="38">
        <f t="shared" si="25"/>
        <v>0.1448563762282209</v>
      </c>
      <c r="X107" s="39">
        <f t="shared" si="26"/>
        <v>7.8763945585323625E-2</v>
      </c>
    </row>
    <row r="108" spans="1:24" x14ac:dyDescent="0.35">
      <c r="A108" s="11" t="s">
        <v>35</v>
      </c>
      <c r="B108" s="12">
        <v>2018</v>
      </c>
      <c r="C108" t="s">
        <v>22</v>
      </c>
      <c r="D108" t="s">
        <v>23</v>
      </c>
      <c r="E108" t="s">
        <v>22</v>
      </c>
      <c r="F108" s="14" t="str">
        <f>IF(AND(C108="+",D108="-"),IF(E108="+","growth","maturity"),IF(#REF!="-","introduction","decline"))</f>
        <v>growth</v>
      </c>
      <c r="G108" s="15">
        <v>0</v>
      </c>
      <c r="H108" s="15">
        <v>1</v>
      </c>
      <c r="I108" s="15">
        <v>0</v>
      </c>
      <c r="J108" s="16">
        <v>0</v>
      </c>
      <c r="K108" s="17">
        <v>36521</v>
      </c>
      <c r="L108" s="18">
        <v>141989</v>
      </c>
      <c r="M108" s="37">
        <f>K108/L108</f>
        <v>0.25721006556845954</v>
      </c>
      <c r="N108" s="19">
        <v>1562752</v>
      </c>
      <c r="O108" s="20">
        <v>2485382</v>
      </c>
      <c r="P108" s="20">
        <f>Q109</f>
        <v>2684419</v>
      </c>
      <c r="Q108" s="20">
        <f>P107</f>
        <v>2258316</v>
      </c>
      <c r="R108" s="20">
        <f t="shared" si="18"/>
        <v>426103</v>
      </c>
      <c r="S108" s="20">
        <f t="shared" si="27"/>
        <v>105468</v>
      </c>
      <c r="T108" s="20">
        <v>432718</v>
      </c>
      <c r="U108" s="38">
        <f t="shared" si="23"/>
        <v>0.62877738713807374</v>
      </c>
      <c r="V108" s="38">
        <f t="shared" si="24"/>
        <v>0.17144366540032879</v>
      </c>
      <c r="W108" s="38">
        <f t="shared" si="25"/>
        <v>0.17410522808968601</v>
      </c>
      <c r="X108" s="39">
        <f t="shared" si="26"/>
        <v>4.2435327848998665E-2</v>
      </c>
    </row>
    <row r="109" spans="1:24" x14ac:dyDescent="0.35">
      <c r="A109" s="11" t="s">
        <v>35</v>
      </c>
      <c r="B109" s="12">
        <v>2019</v>
      </c>
      <c r="C109" t="s">
        <v>22</v>
      </c>
      <c r="D109" t="s">
        <v>23</v>
      </c>
      <c r="E109" t="s">
        <v>22</v>
      </c>
      <c r="F109" s="14" t="str">
        <f>IF(AND(C109="+",D109="-"),IF(E109="+","growth","maturity"),IF(#REF!="-","introduction","decline"))</f>
        <v>growth</v>
      </c>
      <c r="G109" s="15">
        <v>0</v>
      </c>
      <c r="H109" s="15">
        <v>1</v>
      </c>
      <c r="I109" s="15">
        <v>0</v>
      </c>
      <c r="J109" s="16">
        <v>0</v>
      </c>
      <c r="K109" s="17">
        <v>50697</v>
      </c>
      <c r="L109" s="18">
        <v>258947</v>
      </c>
      <c r="M109" s="37">
        <f>K109/L109</f>
        <v>0.19578137611171398</v>
      </c>
      <c r="N109" s="19">
        <v>1918323</v>
      </c>
      <c r="O109" s="20">
        <v>3027942</v>
      </c>
      <c r="P109" s="20">
        <v>2669686</v>
      </c>
      <c r="Q109" s="20">
        <v>2684419</v>
      </c>
      <c r="R109" s="20">
        <f t="shared" si="18"/>
        <v>-14733</v>
      </c>
      <c r="S109" s="20">
        <f t="shared" si="27"/>
        <v>208250</v>
      </c>
      <c r="T109" s="20">
        <v>565275</v>
      </c>
      <c r="U109" s="38">
        <f t="shared" si="23"/>
        <v>0.63354020651650522</v>
      </c>
      <c r="V109" s="38">
        <f t="shared" si="24"/>
        <v>-4.8656810467307497E-3</v>
      </c>
      <c r="W109" s="38">
        <f t="shared" si="25"/>
        <v>0.1866862046895218</v>
      </c>
      <c r="X109" s="39">
        <f t="shared" si="26"/>
        <v>6.8776086199801717E-2</v>
      </c>
    </row>
    <row r="110" spans="1:24" x14ac:dyDescent="0.35">
      <c r="A110" s="11" t="s">
        <v>84</v>
      </c>
      <c r="B110" s="12">
        <v>2017</v>
      </c>
      <c r="C110" t="s">
        <v>22</v>
      </c>
      <c r="D110" t="s">
        <v>23</v>
      </c>
      <c r="E110" s="13" t="s">
        <v>23</v>
      </c>
      <c r="F110" s="14" t="str">
        <f>IF(AND(C110="+",D110="-"),IF(E110="+","growth","maturity"),IF(B107="-","introduction","decline"))</f>
        <v>maturity</v>
      </c>
      <c r="G110" s="15">
        <v>0</v>
      </c>
      <c r="H110" s="15">
        <v>0</v>
      </c>
      <c r="I110" s="15">
        <v>1</v>
      </c>
      <c r="J110" s="16">
        <v>0</v>
      </c>
      <c r="K110" s="17">
        <v>15325</v>
      </c>
      <c r="L110" s="18">
        <v>61016</v>
      </c>
      <c r="M110" s="37">
        <f>K110/L110</f>
        <v>0.25116362921200996</v>
      </c>
      <c r="N110" s="19">
        <v>1744756</v>
      </c>
      <c r="O110" s="20">
        <v>2939456</v>
      </c>
      <c r="P110" s="20">
        <v>2510578</v>
      </c>
      <c r="Q110" s="20">
        <v>2467553</v>
      </c>
      <c r="R110" s="20">
        <f t="shared" si="18"/>
        <v>43025</v>
      </c>
      <c r="S110" s="20">
        <f t="shared" si="27"/>
        <v>45691</v>
      </c>
      <c r="T110" s="20">
        <v>1863833</v>
      </c>
      <c r="U110" s="38">
        <f t="shared" si="23"/>
        <v>0.59356425134446644</v>
      </c>
      <c r="V110" s="38">
        <f t="shared" si="24"/>
        <v>1.4637062095843584E-2</v>
      </c>
      <c r="W110" s="38">
        <f t="shared" si="25"/>
        <v>0.63407412800191598</v>
      </c>
      <c r="X110" s="39">
        <f t="shared" si="26"/>
        <v>1.5544032637331534E-2</v>
      </c>
    </row>
    <row r="111" spans="1:24" x14ac:dyDescent="0.35">
      <c r="A111" s="11" t="s">
        <v>84</v>
      </c>
      <c r="B111" s="12">
        <v>2018</v>
      </c>
      <c r="C111" t="s">
        <v>22</v>
      </c>
      <c r="D111" t="s">
        <v>23</v>
      </c>
      <c r="E111" s="13" t="s">
        <v>22</v>
      </c>
      <c r="F111" s="14" t="str">
        <f>IF(AND(C111="+",D111="-"),IF(E111="+","growth","maturity"),IF(B108="-","introduction","decline"))</f>
        <v>growth</v>
      </c>
      <c r="G111" s="15">
        <v>0</v>
      </c>
      <c r="H111" s="15">
        <v>1</v>
      </c>
      <c r="I111" s="15">
        <v>0</v>
      </c>
      <c r="J111" s="16">
        <v>0</v>
      </c>
      <c r="K111" s="17">
        <v>21314</v>
      </c>
      <c r="L111" s="18">
        <v>71781</v>
      </c>
      <c r="M111" s="37">
        <f>K111/L111</f>
        <v>0.29693094272857717</v>
      </c>
      <c r="N111" s="19">
        <v>2166496</v>
      </c>
      <c r="O111" s="20">
        <v>3392980</v>
      </c>
      <c r="P111" s="20">
        <v>2647193</v>
      </c>
      <c r="Q111" s="20">
        <f>P110</f>
        <v>2510578</v>
      </c>
      <c r="R111" s="20">
        <f t="shared" si="18"/>
        <v>136615</v>
      </c>
      <c r="S111" s="20">
        <f t="shared" si="27"/>
        <v>50467</v>
      </c>
      <c r="T111" s="20">
        <v>1871467</v>
      </c>
      <c r="U111" s="38">
        <f t="shared" si="23"/>
        <v>0.6385230682173193</v>
      </c>
      <c r="V111" s="38">
        <f t="shared" si="24"/>
        <v>4.0264015703010331E-2</v>
      </c>
      <c r="W111" s="38">
        <f t="shared" si="25"/>
        <v>0.55157030103330995</v>
      </c>
      <c r="X111" s="39">
        <f t="shared" si="26"/>
        <v>1.4873945617127127E-2</v>
      </c>
    </row>
    <row r="112" spans="1:24" x14ac:dyDescent="0.35">
      <c r="A112" s="11" t="s">
        <v>84</v>
      </c>
      <c r="B112" s="12">
        <v>2019</v>
      </c>
      <c r="C112" t="s">
        <v>22</v>
      </c>
      <c r="D112" t="s">
        <v>23</v>
      </c>
      <c r="E112" s="13" t="s">
        <v>23</v>
      </c>
      <c r="F112" s="14" t="str">
        <f>IF(AND(C112="+",D112="-"),IF(E112="+","growth","maturity"),IF(B109="-","introduction","decline"))</f>
        <v>maturity</v>
      </c>
      <c r="G112" s="15">
        <v>0</v>
      </c>
      <c r="H112" s="15">
        <v>0</v>
      </c>
      <c r="I112" s="15">
        <v>1</v>
      </c>
      <c r="J112" s="16">
        <v>0</v>
      </c>
      <c r="K112" s="17">
        <v>19884</v>
      </c>
      <c r="L112" s="18">
        <v>83905</v>
      </c>
      <c r="M112" s="37">
        <f>K112/L112</f>
        <v>0.23698230141231155</v>
      </c>
      <c r="N112" s="19">
        <v>1714449</v>
      </c>
      <c r="O112" s="20">
        <v>2999767</v>
      </c>
      <c r="P112" s="20">
        <v>3003768</v>
      </c>
      <c r="Q112" s="20">
        <f>P111</f>
        <v>2647193</v>
      </c>
      <c r="R112" s="20">
        <f t="shared" si="18"/>
        <v>356575</v>
      </c>
      <c r="S112" s="20">
        <f t="shared" si="27"/>
        <v>64021</v>
      </c>
      <c r="T112" s="20">
        <v>1808968</v>
      </c>
      <c r="U112" s="38">
        <f t="shared" si="23"/>
        <v>0.57152738862718333</v>
      </c>
      <c r="V112" s="38">
        <f t="shared" si="24"/>
        <v>0.11886756538091126</v>
      </c>
      <c r="W112" s="38">
        <f t="shared" si="25"/>
        <v>0.60303616914247005</v>
      </c>
      <c r="X112" s="39">
        <f t="shared" si="26"/>
        <v>2.1341990894626149E-2</v>
      </c>
    </row>
    <row r="113" spans="1:24" x14ac:dyDescent="0.35">
      <c r="A113" s="11" t="s">
        <v>77</v>
      </c>
      <c r="B113" s="12">
        <v>2017</v>
      </c>
      <c r="C113" t="s">
        <v>22</v>
      </c>
      <c r="D113" t="s">
        <v>23</v>
      </c>
      <c r="E113" t="s">
        <v>23</v>
      </c>
      <c r="F113" s="14" t="str">
        <f t="shared" ref="F113:F115" si="28">IF(AND(C113="+",D113="-"),IF(E113="+","growth","maturity"),IF(B107="-","introduction","decline"))</f>
        <v>maturity</v>
      </c>
      <c r="G113" s="15">
        <v>0</v>
      </c>
      <c r="H113" s="15">
        <v>0</v>
      </c>
      <c r="I113" s="15">
        <v>1</v>
      </c>
      <c r="J113" s="16">
        <v>0</v>
      </c>
      <c r="K113" s="17">
        <v>35775</v>
      </c>
      <c r="L113" s="18">
        <v>143195</v>
      </c>
      <c r="M113" s="37">
        <f>K113/L113</f>
        <v>0.24983414225357031</v>
      </c>
      <c r="N113" s="19">
        <v>489592</v>
      </c>
      <c r="O113" s="20">
        <v>1392636</v>
      </c>
      <c r="P113" s="20">
        <v>4257738</v>
      </c>
      <c r="Q113" s="20">
        <v>4115541</v>
      </c>
      <c r="R113" s="20">
        <f t="shared" si="18"/>
        <v>142197</v>
      </c>
      <c r="S113" s="20">
        <f t="shared" si="27"/>
        <v>107420</v>
      </c>
      <c r="T113" s="20">
        <v>212312</v>
      </c>
      <c r="U113" s="38">
        <f t="shared" si="23"/>
        <v>0.35155776527391219</v>
      </c>
      <c r="V113" s="38">
        <f t="shared" si="24"/>
        <v>0.10210636519521253</v>
      </c>
      <c r="W113" s="38">
        <f t="shared" si="25"/>
        <v>0.15245333310355327</v>
      </c>
      <c r="X113" s="39">
        <f t="shared" si="26"/>
        <v>7.7134297835184495E-2</v>
      </c>
    </row>
    <row r="114" spans="1:24" x14ac:dyDescent="0.35">
      <c r="A114" s="11" t="s">
        <v>77</v>
      </c>
      <c r="B114" s="12">
        <v>2018</v>
      </c>
      <c r="C114" t="s">
        <v>22</v>
      </c>
      <c r="D114" t="s">
        <v>23</v>
      </c>
      <c r="E114" t="s">
        <v>23</v>
      </c>
      <c r="F114" s="14" t="str">
        <f t="shared" si="28"/>
        <v>maturity</v>
      </c>
      <c r="G114" s="15">
        <v>0</v>
      </c>
      <c r="H114" s="15">
        <v>0</v>
      </c>
      <c r="I114" s="15">
        <v>1</v>
      </c>
      <c r="J114" s="16">
        <v>0</v>
      </c>
      <c r="K114" s="17">
        <v>30745</v>
      </c>
      <c r="L114" s="18">
        <v>123394</v>
      </c>
      <c r="M114" s="37">
        <f>K114/L114</f>
        <v>0.24916122339822033</v>
      </c>
      <c r="N114" s="19">
        <v>192308</v>
      </c>
      <c r="O114" s="20">
        <v>1168956</v>
      </c>
      <c r="P114" s="20">
        <f>Q115</f>
        <v>3629327</v>
      </c>
      <c r="Q114" s="20">
        <f>P113</f>
        <v>4257738</v>
      </c>
      <c r="R114" s="20">
        <f t="shared" si="18"/>
        <v>-628411</v>
      </c>
      <c r="S114" s="20">
        <f t="shared" si="27"/>
        <v>92649</v>
      </c>
      <c r="T114" s="20">
        <v>200024</v>
      </c>
      <c r="U114" s="38">
        <f t="shared" si="23"/>
        <v>0.1645126078312614</v>
      </c>
      <c r="V114" s="38">
        <f t="shared" si="24"/>
        <v>-0.53758310834625089</v>
      </c>
      <c r="W114" s="38">
        <f t="shared" si="25"/>
        <v>0.17111336953657794</v>
      </c>
      <c r="X114" s="39">
        <f t="shared" si="26"/>
        <v>7.925790192274132E-2</v>
      </c>
    </row>
    <row r="115" spans="1:24" x14ac:dyDescent="0.35">
      <c r="A115" s="11" t="s">
        <v>77</v>
      </c>
      <c r="B115" s="12">
        <v>2019</v>
      </c>
      <c r="C115" t="s">
        <v>22</v>
      </c>
      <c r="D115" t="s">
        <v>23</v>
      </c>
      <c r="E115" t="s">
        <v>23</v>
      </c>
      <c r="F115" s="14" t="str">
        <f t="shared" si="28"/>
        <v>maturity</v>
      </c>
      <c r="G115" s="15">
        <v>0</v>
      </c>
      <c r="H115" s="15">
        <v>0</v>
      </c>
      <c r="I115" s="15">
        <v>1</v>
      </c>
      <c r="J115" s="16">
        <v>0</v>
      </c>
      <c r="K115" s="17">
        <v>69673</v>
      </c>
      <c r="L115" s="18">
        <v>285132</v>
      </c>
      <c r="M115" s="37">
        <f>K115/L115</f>
        <v>0.24435349241754695</v>
      </c>
      <c r="N115" s="19">
        <v>261784</v>
      </c>
      <c r="O115" s="20">
        <v>1393079</v>
      </c>
      <c r="P115" s="20">
        <v>3120937</v>
      </c>
      <c r="Q115" s="20">
        <v>3629327</v>
      </c>
      <c r="R115" s="20">
        <f t="shared" ref="R115:R166" si="29">P115-Q115</f>
        <v>-508390</v>
      </c>
      <c r="S115" s="20">
        <f t="shared" si="27"/>
        <v>215459</v>
      </c>
      <c r="T115" s="20">
        <v>195823</v>
      </c>
      <c r="U115" s="38">
        <f t="shared" si="23"/>
        <v>0.18791755528580933</v>
      </c>
      <c r="V115" s="38">
        <f t="shared" si="24"/>
        <v>-0.36493982035476813</v>
      </c>
      <c r="W115" s="38">
        <f t="shared" si="25"/>
        <v>0.14056848175875167</v>
      </c>
      <c r="X115" s="39">
        <f t="shared" si="26"/>
        <v>0.15466387764082296</v>
      </c>
    </row>
    <row r="116" spans="1:24" x14ac:dyDescent="0.35">
      <c r="A116" s="11" t="s">
        <v>65</v>
      </c>
      <c r="B116" s="12">
        <v>2017</v>
      </c>
      <c r="C116" t="s">
        <v>22</v>
      </c>
      <c r="D116" t="s">
        <v>23</v>
      </c>
      <c r="E116" t="s">
        <v>23</v>
      </c>
      <c r="F116" s="14" t="str">
        <f t="shared" ref="F116:F118" si="30">IF(AND(C116="+",D116="-"),IF(E116="+","growth","maturity"),IF(B107="-","introduction","decline"))</f>
        <v>maturity</v>
      </c>
      <c r="G116" s="15">
        <v>0</v>
      </c>
      <c r="H116" s="15">
        <v>0</v>
      </c>
      <c r="I116" s="15">
        <v>1</v>
      </c>
      <c r="J116" s="16">
        <v>0</v>
      </c>
      <c r="K116" s="17">
        <v>89240</v>
      </c>
      <c r="L116" s="18">
        <v>369012</v>
      </c>
      <c r="M116" s="37">
        <f>K116/L116</f>
        <v>0.2418349538768387</v>
      </c>
      <c r="N116" s="19">
        <v>196197</v>
      </c>
      <c r="O116" s="20">
        <v>1340842</v>
      </c>
      <c r="P116" s="20">
        <v>777308</v>
      </c>
      <c r="Q116" s="20">
        <v>774968</v>
      </c>
      <c r="R116" s="20">
        <f t="shared" si="29"/>
        <v>2340</v>
      </c>
      <c r="S116" s="20">
        <f t="shared" si="27"/>
        <v>279772</v>
      </c>
      <c r="T116" s="20">
        <v>89978</v>
      </c>
      <c r="U116" s="38">
        <f t="shared" si="23"/>
        <v>0.1463237279261837</v>
      </c>
      <c r="V116" s="38">
        <f t="shared" si="24"/>
        <v>1.745172063524263E-3</v>
      </c>
      <c r="W116" s="38">
        <f t="shared" si="25"/>
        <v>6.7105594842643654E-2</v>
      </c>
      <c r="X116" s="39">
        <f t="shared" si="26"/>
        <v>0.20865396519500434</v>
      </c>
    </row>
    <row r="117" spans="1:24" x14ac:dyDescent="0.35">
      <c r="A117" s="11" t="s">
        <v>65</v>
      </c>
      <c r="B117" s="12">
        <v>2018</v>
      </c>
      <c r="C117" t="s">
        <v>22</v>
      </c>
      <c r="D117" t="s">
        <v>23</v>
      </c>
      <c r="E117" t="s">
        <v>23</v>
      </c>
      <c r="F117" s="14" t="str">
        <f t="shared" si="30"/>
        <v>maturity</v>
      </c>
      <c r="G117" s="15">
        <v>0</v>
      </c>
      <c r="H117" s="15">
        <v>0</v>
      </c>
      <c r="I117" s="15">
        <v>1</v>
      </c>
      <c r="J117" s="16">
        <v>0</v>
      </c>
      <c r="K117" s="17">
        <v>103118</v>
      </c>
      <c r="L117" s="18">
        <v>441248</v>
      </c>
      <c r="M117" s="37">
        <f>K117/L117</f>
        <v>0.23369624338240627</v>
      </c>
      <c r="N117" s="19">
        <v>239353</v>
      </c>
      <c r="O117" s="20">
        <v>1523517</v>
      </c>
      <c r="P117" s="20">
        <f>Q118</f>
        <v>893006</v>
      </c>
      <c r="Q117" s="20">
        <f>P116</f>
        <v>777308</v>
      </c>
      <c r="R117" s="20">
        <f t="shared" si="29"/>
        <v>115698</v>
      </c>
      <c r="S117" s="20">
        <f t="shared" si="27"/>
        <v>338130</v>
      </c>
      <c r="T117" s="20">
        <v>90191</v>
      </c>
      <c r="U117" s="38">
        <f t="shared" si="23"/>
        <v>0.15710556560904801</v>
      </c>
      <c r="V117" s="38">
        <f t="shared" si="24"/>
        <v>7.5941390873879314E-2</v>
      </c>
      <c r="W117" s="38">
        <f t="shared" si="25"/>
        <v>5.9199208147989159E-2</v>
      </c>
      <c r="X117" s="39">
        <f t="shared" si="26"/>
        <v>0.22194041812464185</v>
      </c>
    </row>
    <row r="118" spans="1:24" x14ac:dyDescent="0.35">
      <c r="A118" s="11" t="s">
        <v>65</v>
      </c>
      <c r="B118" s="12">
        <v>2019</v>
      </c>
      <c r="C118" t="s">
        <v>22</v>
      </c>
      <c r="D118" t="s">
        <v>23</v>
      </c>
      <c r="E118" t="s">
        <v>23</v>
      </c>
      <c r="F118" s="14" t="str">
        <f t="shared" si="30"/>
        <v>maturity</v>
      </c>
      <c r="G118" s="15">
        <v>0</v>
      </c>
      <c r="H118" s="15">
        <v>0</v>
      </c>
      <c r="I118" s="15">
        <v>1</v>
      </c>
      <c r="J118" s="16">
        <v>0</v>
      </c>
      <c r="K118" s="17">
        <v>94622</v>
      </c>
      <c r="L118" s="18">
        <v>412437</v>
      </c>
      <c r="M118" s="37">
        <f>K118/L118</f>
        <v>0.22942170561807015</v>
      </c>
      <c r="N118" s="19">
        <v>212420</v>
      </c>
      <c r="O118" s="20">
        <v>1425983</v>
      </c>
      <c r="P118" s="20">
        <v>827136</v>
      </c>
      <c r="Q118" s="20">
        <v>893006</v>
      </c>
      <c r="R118" s="20">
        <f t="shared" si="29"/>
        <v>-65870</v>
      </c>
      <c r="S118" s="20">
        <f t="shared" si="27"/>
        <v>317815</v>
      </c>
      <c r="T118" s="20">
        <v>85234</v>
      </c>
      <c r="U118" s="38">
        <f t="shared" si="23"/>
        <v>0.14896390770436954</v>
      </c>
      <c r="V118" s="38">
        <f t="shared" si="24"/>
        <v>-4.6192696546873281E-2</v>
      </c>
      <c r="W118" s="38">
        <f t="shared" si="25"/>
        <v>5.9772101069928606E-2</v>
      </c>
      <c r="X118" s="39">
        <f t="shared" si="26"/>
        <v>0.22287432599126358</v>
      </c>
    </row>
    <row r="119" spans="1:24" x14ac:dyDescent="0.35">
      <c r="A119" s="11" t="s">
        <v>31</v>
      </c>
      <c r="B119" s="12">
        <v>2017</v>
      </c>
      <c r="C119" t="s">
        <v>22</v>
      </c>
      <c r="D119" t="s">
        <v>23</v>
      </c>
      <c r="E119" t="s">
        <v>23</v>
      </c>
      <c r="F119" s="14" t="str">
        <f t="shared" ref="F119:F121" si="31">IF(AND(C119="+",D119="-"),IF(E119="+","growth","maturity"),IF(B107="-","introduction","decline"))</f>
        <v>maturity</v>
      </c>
      <c r="G119" s="15">
        <v>0</v>
      </c>
      <c r="H119" s="15">
        <v>0</v>
      </c>
      <c r="I119" s="15">
        <v>1</v>
      </c>
      <c r="J119" s="16">
        <v>0</v>
      </c>
      <c r="K119" s="17">
        <v>1663388</v>
      </c>
      <c r="L119" s="18">
        <v>5206561</v>
      </c>
      <c r="M119" s="37">
        <f>K119/L119</f>
        <v>0.31947921094173293</v>
      </c>
      <c r="N119" s="19">
        <v>11295184</v>
      </c>
      <c r="O119" s="20">
        <v>31619514</v>
      </c>
      <c r="P119" s="20">
        <v>35606593</v>
      </c>
      <c r="Q119" s="20">
        <v>34375236</v>
      </c>
      <c r="R119" s="20">
        <f t="shared" si="29"/>
        <v>1231357</v>
      </c>
      <c r="S119" s="20">
        <f t="shared" si="27"/>
        <v>3543173</v>
      </c>
      <c r="T119" s="20">
        <v>8120254</v>
      </c>
      <c r="U119" s="38">
        <f t="shared" si="23"/>
        <v>0.35722193579572414</v>
      </c>
      <c r="V119" s="38">
        <f t="shared" si="24"/>
        <v>3.8942945169871998E-2</v>
      </c>
      <c r="W119" s="38">
        <f t="shared" si="25"/>
        <v>0.25681147407895011</v>
      </c>
      <c r="X119" s="39">
        <f t="shared" si="26"/>
        <v>0.11205652939510709</v>
      </c>
    </row>
    <row r="120" spans="1:24" x14ac:dyDescent="0.35">
      <c r="A120" s="11" t="s">
        <v>31</v>
      </c>
      <c r="B120" s="12">
        <v>2018</v>
      </c>
      <c r="C120" t="s">
        <v>22</v>
      </c>
      <c r="D120" t="s">
        <v>23</v>
      </c>
      <c r="E120" t="s">
        <v>23</v>
      </c>
      <c r="F120" s="14" t="str">
        <f t="shared" si="31"/>
        <v>maturity</v>
      </c>
      <c r="G120" s="15">
        <v>0</v>
      </c>
      <c r="H120" s="15">
        <v>0</v>
      </c>
      <c r="I120" s="15">
        <v>1</v>
      </c>
      <c r="J120" s="16">
        <v>0</v>
      </c>
      <c r="K120" s="17">
        <v>1788004</v>
      </c>
      <c r="L120" s="18">
        <v>6446785</v>
      </c>
      <c r="M120" s="37">
        <f>K120/L120</f>
        <v>0.27734816656674605</v>
      </c>
      <c r="N120" s="19">
        <v>11660003</v>
      </c>
      <c r="O120" s="20">
        <v>34367153</v>
      </c>
      <c r="P120" s="20">
        <f>Q121</f>
        <v>38413407</v>
      </c>
      <c r="Q120" s="20">
        <f>P119</f>
        <v>35606593</v>
      </c>
      <c r="R120" s="20">
        <f t="shared" si="29"/>
        <v>2806814</v>
      </c>
      <c r="S120" s="20">
        <f t="shared" si="27"/>
        <v>4658781</v>
      </c>
      <c r="T120" s="20">
        <v>10741622</v>
      </c>
      <c r="U120" s="38">
        <f t="shared" si="23"/>
        <v>0.33927753631498075</v>
      </c>
      <c r="V120" s="38">
        <f t="shared" si="24"/>
        <v>8.1671414562620295E-2</v>
      </c>
      <c r="W120" s="38">
        <f t="shared" si="25"/>
        <v>0.31255489798645819</v>
      </c>
      <c r="X120" s="39">
        <f t="shared" si="26"/>
        <v>0.13555911948830909</v>
      </c>
    </row>
    <row r="121" spans="1:24" x14ac:dyDescent="0.35">
      <c r="A121" s="11" t="s">
        <v>31</v>
      </c>
      <c r="B121" s="12">
        <v>2019</v>
      </c>
      <c r="C121" t="s">
        <v>22</v>
      </c>
      <c r="D121" t="s">
        <v>23</v>
      </c>
      <c r="E121" t="s">
        <v>23</v>
      </c>
      <c r="F121" s="14" t="str">
        <f t="shared" si="31"/>
        <v>maturity</v>
      </c>
      <c r="G121" s="15">
        <v>0</v>
      </c>
      <c r="H121" s="15">
        <v>0</v>
      </c>
      <c r="I121" s="15">
        <v>1</v>
      </c>
      <c r="J121" s="16">
        <v>0</v>
      </c>
      <c r="K121" s="17">
        <v>2076943</v>
      </c>
      <c r="L121" s="18">
        <v>7436972</v>
      </c>
      <c r="M121" s="37">
        <f>K121/L121</f>
        <v>0.27927266634861608</v>
      </c>
      <c r="N121" s="19">
        <v>12038210</v>
      </c>
      <c r="O121" s="20">
        <v>38709314</v>
      </c>
      <c r="P121" s="20">
        <v>42296703</v>
      </c>
      <c r="Q121" s="20">
        <v>38413407</v>
      </c>
      <c r="R121" s="20">
        <f t="shared" si="29"/>
        <v>3883296</v>
      </c>
      <c r="S121" s="20">
        <f t="shared" si="27"/>
        <v>5360029</v>
      </c>
      <c r="T121" s="20">
        <v>11342412</v>
      </c>
      <c r="U121" s="38">
        <f t="shared" si="23"/>
        <v>0.31099001134455651</v>
      </c>
      <c r="V121" s="38">
        <f t="shared" si="24"/>
        <v>0.10031942183217196</v>
      </c>
      <c r="W121" s="38">
        <f t="shared" si="25"/>
        <v>0.29301506092306362</v>
      </c>
      <c r="X121" s="39">
        <f t="shared" si="26"/>
        <v>0.13846871582379372</v>
      </c>
    </row>
    <row r="122" spans="1:24" x14ac:dyDescent="0.35">
      <c r="A122" s="11" t="s">
        <v>85</v>
      </c>
      <c r="B122" s="12">
        <v>2017</v>
      </c>
      <c r="C122" t="s">
        <v>22</v>
      </c>
      <c r="D122" t="s">
        <v>23</v>
      </c>
      <c r="E122" s="13" t="s">
        <v>23</v>
      </c>
      <c r="F122" s="14" t="str">
        <f>IF(AND(C122="+",D122="-"),IF(E122="+","growth","maturity"),IF(B116="-","introduction","decline"))</f>
        <v>maturity</v>
      </c>
      <c r="G122" s="15">
        <v>0</v>
      </c>
      <c r="H122" s="15">
        <v>0</v>
      </c>
      <c r="I122" s="15">
        <v>1</v>
      </c>
      <c r="J122" s="16">
        <v>0</v>
      </c>
      <c r="K122" s="17">
        <v>457953</v>
      </c>
      <c r="L122" s="18">
        <v>1780020</v>
      </c>
      <c r="M122" s="37">
        <f>K122/L122</f>
        <v>0.25727407557218457</v>
      </c>
      <c r="N122" s="19">
        <v>1445173</v>
      </c>
      <c r="O122" s="20">
        <v>2510078</v>
      </c>
      <c r="P122" s="20">
        <v>3389736</v>
      </c>
      <c r="Q122" s="20">
        <v>3263311</v>
      </c>
      <c r="R122" s="20">
        <f t="shared" si="29"/>
        <v>126425</v>
      </c>
      <c r="S122" s="20">
        <f t="shared" si="27"/>
        <v>1322067</v>
      </c>
      <c r="T122" s="20">
        <v>1364086</v>
      </c>
      <c r="U122" s="38">
        <f t="shared" si="23"/>
        <v>0.57574824368007682</v>
      </c>
      <c r="V122" s="38">
        <f t="shared" si="24"/>
        <v>5.0366960707993937E-2</v>
      </c>
      <c r="W122" s="38">
        <f t="shared" si="25"/>
        <v>0.54344366987798787</v>
      </c>
      <c r="X122" s="39">
        <f t="shared" si="26"/>
        <v>0.52670355263860325</v>
      </c>
    </row>
    <row r="123" spans="1:24" x14ac:dyDescent="0.35">
      <c r="A123" s="11" t="s">
        <v>85</v>
      </c>
      <c r="B123" s="12">
        <v>2018</v>
      </c>
      <c r="C123" t="s">
        <v>22</v>
      </c>
      <c r="D123" t="s">
        <v>23</v>
      </c>
      <c r="E123" s="13" t="s">
        <v>23</v>
      </c>
      <c r="F123" s="14" t="str">
        <f>IF(AND(C123="+",D123="-"),IF(E123="+","growth","maturity"),IF(B117="-","introduction","decline"))</f>
        <v>maturity</v>
      </c>
      <c r="G123" s="15">
        <v>0</v>
      </c>
      <c r="H123" s="15">
        <v>0</v>
      </c>
      <c r="I123" s="15">
        <v>1</v>
      </c>
      <c r="J123" s="16">
        <v>0</v>
      </c>
      <c r="K123" s="17">
        <v>447105</v>
      </c>
      <c r="L123" s="18">
        <v>1671912</v>
      </c>
      <c r="M123" s="37">
        <f>K123/L123</f>
        <v>0.26742137145974187</v>
      </c>
      <c r="N123" s="19">
        <v>1721965</v>
      </c>
      <c r="O123" s="20">
        <v>2889501</v>
      </c>
      <c r="P123" s="20">
        <f>Q124</f>
        <v>3574801</v>
      </c>
      <c r="Q123" s="20">
        <f>P122</f>
        <v>3389736</v>
      </c>
      <c r="R123" s="20">
        <f t="shared" si="29"/>
        <v>185065</v>
      </c>
      <c r="S123" s="20">
        <f t="shared" si="27"/>
        <v>1224807</v>
      </c>
      <c r="T123" s="20">
        <v>1524061</v>
      </c>
      <c r="U123" s="38">
        <f t="shared" si="23"/>
        <v>0.59593853748449988</v>
      </c>
      <c r="V123" s="38">
        <f t="shared" si="24"/>
        <v>6.4047390881678185E-2</v>
      </c>
      <c r="W123" s="38">
        <f t="shared" si="25"/>
        <v>0.52744781884484548</v>
      </c>
      <c r="X123" s="39">
        <f t="shared" si="26"/>
        <v>0.4238818398055581</v>
      </c>
    </row>
    <row r="124" spans="1:24" x14ac:dyDescent="0.35">
      <c r="A124" s="11" t="s">
        <v>85</v>
      </c>
      <c r="B124" s="12">
        <v>2019</v>
      </c>
      <c r="C124" t="s">
        <v>22</v>
      </c>
      <c r="D124" t="s">
        <v>23</v>
      </c>
      <c r="E124" s="13" t="s">
        <v>23</v>
      </c>
      <c r="F124" s="14" t="str">
        <f>IF(AND(C124="+",D124="-"),IF(E124="+","growth","maturity"),IF(B118="-","introduction","decline"))</f>
        <v>maturity</v>
      </c>
      <c r="G124" s="15">
        <v>0</v>
      </c>
      <c r="H124" s="15">
        <v>0</v>
      </c>
      <c r="I124" s="15">
        <v>1</v>
      </c>
      <c r="J124" s="16">
        <v>0</v>
      </c>
      <c r="K124" s="17">
        <v>420553</v>
      </c>
      <c r="L124" s="18">
        <v>1626612</v>
      </c>
      <c r="M124" s="37">
        <f>K124/L124</f>
        <v>0.25854536914765169</v>
      </c>
      <c r="N124" s="19">
        <v>1750943</v>
      </c>
      <c r="O124" s="20">
        <v>2896950</v>
      </c>
      <c r="P124" s="20">
        <v>3711405</v>
      </c>
      <c r="Q124" s="20">
        <v>3574801</v>
      </c>
      <c r="R124" s="20">
        <f t="shared" si="29"/>
        <v>136604</v>
      </c>
      <c r="S124" s="20">
        <f t="shared" si="27"/>
        <v>1206059</v>
      </c>
      <c r="T124" s="20">
        <v>1559289</v>
      </c>
      <c r="U124" s="38">
        <f t="shared" si="23"/>
        <v>0.60440911993648494</v>
      </c>
      <c r="V124" s="38">
        <f t="shared" si="24"/>
        <v>4.7154421029013273E-2</v>
      </c>
      <c r="W124" s="38">
        <f t="shared" si="25"/>
        <v>0.53825195464195097</v>
      </c>
      <c r="X124" s="39">
        <f t="shared" si="26"/>
        <v>0.41632026786793008</v>
      </c>
    </row>
    <row r="125" spans="1:24" x14ac:dyDescent="0.35">
      <c r="A125" s="11" t="s">
        <v>66</v>
      </c>
      <c r="B125" s="12">
        <v>2017</v>
      </c>
      <c r="C125" t="s">
        <v>22</v>
      </c>
      <c r="D125" t="s">
        <v>23</v>
      </c>
      <c r="E125" t="s">
        <v>23</v>
      </c>
      <c r="F125" s="14" t="str">
        <f>IF(AND(C125="+",D125="-"),IF(E125="+","growth","maturity"),IF(#REF!="-","introduction","decline"))</f>
        <v>maturity</v>
      </c>
      <c r="G125" s="15">
        <v>0</v>
      </c>
      <c r="H125" s="15">
        <v>0</v>
      </c>
      <c r="I125" s="15">
        <v>1</v>
      </c>
      <c r="J125" s="16">
        <v>0</v>
      </c>
      <c r="K125" s="17">
        <v>555930</v>
      </c>
      <c r="L125" s="18">
        <v>2186884</v>
      </c>
      <c r="M125" s="37">
        <f>K125/L125</f>
        <v>0.25421101439308164</v>
      </c>
      <c r="N125" s="19">
        <v>7561503</v>
      </c>
      <c r="O125" s="20">
        <v>14915849</v>
      </c>
      <c r="P125" s="20">
        <v>20816673</v>
      </c>
      <c r="Q125" s="20">
        <v>18349959</v>
      </c>
      <c r="R125" s="20">
        <f t="shared" si="29"/>
        <v>2466714</v>
      </c>
      <c r="S125" s="20">
        <f t="shared" si="27"/>
        <v>1630954</v>
      </c>
      <c r="T125" s="20">
        <v>3988757</v>
      </c>
      <c r="U125" s="38">
        <f t="shared" si="23"/>
        <v>0.50694419070614083</v>
      </c>
      <c r="V125" s="38">
        <f t="shared" si="24"/>
        <v>0.16537536683295734</v>
      </c>
      <c r="W125" s="38">
        <f t="shared" si="25"/>
        <v>0.26741736256514798</v>
      </c>
      <c r="X125" s="39">
        <f t="shared" si="26"/>
        <v>0.10934369206875183</v>
      </c>
    </row>
    <row r="126" spans="1:24" x14ac:dyDescent="0.35">
      <c r="A126" s="11" t="s">
        <v>66</v>
      </c>
      <c r="B126" s="12">
        <v>2018</v>
      </c>
      <c r="C126" t="s">
        <v>22</v>
      </c>
      <c r="D126" t="s">
        <v>23</v>
      </c>
      <c r="E126" t="s">
        <v>22</v>
      </c>
      <c r="F126" s="14" t="str">
        <f>IF(AND(C126="+",D126="-"),IF(E126="+","growth","maturity"),IF(#REF!="-","introduction","decline"))</f>
        <v>growth</v>
      </c>
      <c r="G126" s="15">
        <v>0</v>
      </c>
      <c r="H126" s="15">
        <v>1</v>
      </c>
      <c r="I126" s="15">
        <v>0</v>
      </c>
      <c r="J126" s="16">
        <v>0</v>
      </c>
      <c r="K126" s="17">
        <v>621507</v>
      </c>
      <c r="L126" s="18">
        <v>2381942</v>
      </c>
      <c r="M126" s="37">
        <f>K126/L126</f>
        <v>0.26092448934524853</v>
      </c>
      <c r="N126" s="19">
        <v>9049161</v>
      </c>
      <c r="O126" s="20">
        <v>17591706</v>
      </c>
      <c r="P126" s="20">
        <f>Q127</f>
        <v>24060802</v>
      </c>
      <c r="Q126" s="20">
        <f>P125</f>
        <v>20816673</v>
      </c>
      <c r="R126" s="20">
        <f t="shared" si="29"/>
        <v>3244129</v>
      </c>
      <c r="S126" s="20">
        <f t="shared" si="27"/>
        <v>1760435</v>
      </c>
      <c r="T126" s="20">
        <v>4258300</v>
      </c>
      <c r="U126" s="38">
        <f t="shared" si="23"/>
        <v>0.5143992856633689</v>
      </c>
      <c r="V126" s="38">
        <f t="shared" si="24"/>
        <v>0.18441241571454184</v>
      </c>
      <c r="W126" s="38">
        <f t="shared" si="25"/>
        <v>0.24206293579485696</v>
      </c>
      <c r="X126" s="39">
        <f t="shared" si="26"/>
        <v>0.10007187478008102</v>
      </c>
    </row>
    <row r="127" spans="1:24" x14ac:dyDescent="0.35">
      <c r="A127" s="11" t="s">
        <v>66</v>
      </c>
      <c r="B127" s="12">
        <v>2019</v>
      </c>
      <c r="C127" t="s">
        <v>22</v>
      </c>
      <c r="D127" t="s">
        <v>23</v>
      </c>
      <c r="E127" t="s">
        <v>23</v>
      </c>
      <c r="F127" s="14" t="str">
        <f>IF(AND(C127="+",D127="-"),IF(E127="+","growth","maturity"),IF(#REF!="-","introduction","decline"))</f>
        <v>maturity</v>
      </c>
      <c r="G127" s="15">
        <v>0</v>
      </c>
      <c r="H127" s="15">
        <v>0</v>
      </c>
      <c r="I127" s="15">
        <v>1</v>
      </c>
      <c r="J127" s="16">
        <v>0</v>
      </c>
      <c r="K127" s="17">
        <v>665062</v>
      </c>
      <c r="L127" s="18">
        <v>2704466</v>
      </c>
      <c r="M127" s="37">
        <f>K127/L127</f>
        <v>0.24591250176559809</v>
      </c>
      <c r="N127" s="19">
        <v>9137978</v>
      </c>
      <c r="O127" s="20">
        <v>19037918</v>
      </c>
      <c r="P127" s="20">
        <v>25026739</v>
      </c>
      <c r="Q127" s="20">
        <v>24060802</v>
      </c>
      <c r="R127" s="20">
        <f t="shared" si="29"/>
        <v>965937</v>
      </c>
      <c r="S127" s="20">
        <f t="shared" si="27"/>
        <v>2039404</v>
      </c>
      <c r="T127" s="20">
        <v>4674963</v>
      </c>
      <c r="U127" s="38">
        <f t="shared" si="23"/>
        <v>0.47998830544390408</v>
      </c>
      <c r="V127" s="38">
        <f t="shared" si="24"/>
        <v>5.0737533379437816E-2</v>
      </c>
      <c r="W127" s="38">
        <f t="shared" si="25"/>
        <v>0.24556062275297119</v>
      </c>
      <c r="X127" s="39">
        <f t="shared" si="26"/>
        <v>0.10712326841622072</v>
      </c>
    </row>
    <row r="128" spans="1:24" x14ac:dyDescent="0.35">
      <c r="A128" s="11" t="s">
        <v>51</v>
      </c>
      <c r="B128" s="12">
        <v>2017</v>
      </c>
      <c r="C128" t="s">
        <v>22</v>
      </c>
      <c r="D128" t="s">
        <v>23</v>
      </c>
      <c r="E128" t="s">
        <v>22</v>
      </c>
      <c r="F128" s="14" t="str">
        <f>IF(AND(C128="+",D128="-"),IF(E128="+","growth","maturity"),IF(#REF!="-","introduction","decline"))</f>
        <v>growth</v>
      </c>
      <c r="G128" s="15">
        <v>0</v>
      </c>
      <c r="H128" s="15">
        <v>1</v>
      </c>
      <c r="I128" s="15">
        <v>0</v>
      </c>
      <c r="J128" s="16">
        <v>0</v>
      </c>
      <c r="K128" s="17">
        <v>50783</v>
      </c>
      <c r="L128" s="18">
        <v>186147</v>
      </c>
      <c r="M128" s="37">
        <f>K128/L128</f>
        <v>0.27281127281127282</v>
      </c>
      <c r="N128" s="19">
        <v>1739467</v>
      </c>
      <c r="O128" s="20">
        <v>4559573</v>
      </c>
      <c r="P128" s="20">
        <v>2491100</v>
      </c>
      <c r="Q128" s="20">
        <v>2521920</v>
      </c>
      <c r="R128" s="20">
        <f t="shared" si="29"/>
        <v>-30820</v>
      </c>
      <c r="S128" s="20">
        <f t="shared" si="27"/>
        <v>135364</v>
      </c>
      <c r="T128" s="20">
        <v>1993663</v>
      </c>
      <c r="U128" s="38">
        <f t="shared" si="23"/>
        <v>0.38149778498995413</v>
      </c>
      <c r="V128" s="38">
        <f t="shared" si="24"/>
        <v>-6.7594048828695146E-3</v>
      </c>
      <c r="W128" s="38">
        <f t="shared" si="25"/>
        <v>0.4372477422776212</v>
      </c>
      <c r="X128" s="39">
        <f t="shared" si="26"/>
        <v>2.9687867701646622E-2</v>
      </c>
    </row>
    <row r="129" spans="1:24" x14ac:dyDescent="0.35">
      <c r="A129" s="11" t="s">
        <v>51</v>
      </c>
      <c r="B129" s="12">
        <v>2018</v>
      </c>
      <c r="C129" t="s">
        <v>22</v>
      </c>
      <c r="D129" t="s">
        <v>23</v>
      </c>
      <c r="E129" t="s">
        <v>23</v>
      </c>
      <c r="F129" s="14" t="str">
        <f>IF(AND(C129="+",D129="-"),IF(E129="+","growth","maturity"),IF(#REF!="-","introduction","decline"))</f>
        <v>maturity</v>
      </c>
      <c r="G129" s="15">
        <v>0</v>
      </c>
      <c r="H129" s="15">
        <v>0</v>
      </c>
      <c r="I129" s="15">
        <v>1</v>
      </c>
      <c r="J129" s="16">
        <v>0</v>
      </c>
      <c r="K129" s="17">
        <v>59764</v>
      </c>
      <c r="L129" s="18">
        <v>186936</v>
      </c>
      <c r="M129" s="37">
        <f>K129/L129</f>
        <v>0.31970299995720458</v>
      </c>
      <c r="N129" s="19">
        <v>1476909</v>
      </c>
      <c r="O129" s="20">
        <v>4393810</v>
      </c>
      <c r="P129" s="20">
        <f>Q130</f>
        <v>2766545</v>
      </c>
      <c r="Q129" s="20">
        <f>P128</f>
        <v>2491100</v>
      </c>
      <c r="R129" s="20">
        <f t="shared" si="29"/>
        <v>275445</v>
      </c>
      <c r="S129" s="20">
        <f t="shared" si="27"/>
        <v>127172</v>
      </c>
      <c r="T129" s="20">
        <v>2222133</v>
      </c>
      <c r="U129" s="38">
        <f t="shared" si="23"/>
        <v>0.33613401580860347</v>
      </c>
      <c r="V129" s="38">
        <f t="shared" si="24"/>
        <v>6.2689328851270307E-2</v>
      </c>
      <c r="W129" s="38">
        <f t="shared" si="25"/>
        <v>0.50574171391116141</v>
      </c>
      <c r="X129" s="39">
        <f t="shared" si="26"/>
        <v>2.8943445438013932E-2</v>
      </c>
    </row>
    <row r="130" spans="1:24" x14ac:dyDescent="0.35">
      <c r="A130" s="11" t="s">
        <v>51</v>
      </c>
      <c r="B130" s="12">
        <v>2019</v>
      </c>
      <c r="C130" t="s">
        <v>22</v>
      </c>
      <c r="D130" t="s">
        <v>23</v>
      </c>
      <c r="E130" t="s">
        <v>23</v>
      </c>
      <c r="F130" s="14" t="str">
        <f>IF(AND(C130="+",D130="-"),IF(E130="+","growth","maturity"),IF(#REF!="-","introduction","decline"))</f>
        <v>maturity</v>
      </c>
      <c r="G130" s="15">
        <v>0</v>
      </c>
      <c r="H130" s="15">
        <v>0</v>
      </c>
      <c r="I130" s="15">
        <v>1</v>
      </c>
      <c r="J130" s="16">
        <v>0</v>
      </c>
      <c r="K130" s="17">
        <v>110580</v>
      </c>
      <c r="L130" s="18">
        <v>347098</v>
      </c>
      <c r="M130" s="37">
        <f>K130/L130</f>
        <v>0.31858437674662488</v>
      </c>
      <c r="N130" s="19">
        <v>1589486</v>
      </c>
      <c r="O130" s="20">
        <v>4682083</v>
      </c>
      <c r="P130" s="20">
        <v>3337022</v>
      </c>
      <c r="Q130" s="20">
        <v>2766545</v>
      </c>
      <c r="R130" s="20">
        <f t="shared" si="29"/>
        <v>570477</v>
      </c>
      <c r="S130" s="20">
        <f t="shared" ref="S130:S161" si="32">L130-K130</f>
        <v>236518</v>
      </c>
      <c r="T130" s="20">
        <v>2540413</v>
      </c>
      <c r="U130" s="38">
        <f t="shared" si="23"/>
        <v>0.33948266188361037</v>
      </c>
      <c r="V130" s="38">
        <f t="shared" si="24"/>
        <v>0.12184256451669054</v>
      </c>
      <c r="W130" s="38">
        <f t="shared" si="25"/>
        <v>0.54258179532485862</v>
      </c>
      <c r="X130" s="39">
        <f t="shared" si="26"/>
        <v>5.0515550450515291E-2</v>
      </c>
    </row>
    <row r="131" spans="1:24" x14ac:dyDescent="0.35">
      <c r="A131" s="11" t="s">
        <v>78</v>
      </c>
      <c r="B131" s="12">
        <v>2017</v>
      </c>
      <c r="C131" t="s">
        <v>22</v>
      </c>
      <c r="D131" t="s">
        <v>23</v>
      </c>
      <c r="E131" t="s">
        <v>23</v>
      </c>
      <c r="F131" s="14" t="str">
        <f>IF(AND(C131="+",D131="-"),IF(E131="+","growth","maturity"),IF(B125="-","introduction","decline"))</f>
        <v>maturity</v>
      </c>
      <c r="G131" s="15">
        <v>0</v>
      </c>
      <c r="H131" s="15">
        <v>0</v>
      </c>
      <c r="I131" s="15">
        <v>1</v>
      </c>
      <c r="J131" s="16">
        <v>0</v>
      </c>
      <c r="K131" s="17">
        <f>4791-391</f>
        <v>4400</v>
      </c>
      <c r="L131" s="18">
        <v>27370</v>
      </c>
      <c r="M131" s="37">
        <f>K131/L131</f>
        <v>0.16075995615637559</v>
      </c>
      <c r="N131" s="19">
        <v>328714</v>
      </c>
      <c r="O131" s="20">
        <v>636284</v>
      </c>
      <c r="P131" s="20">
        <v>914188</v>
      </c>
      <c r="Q131" s="20">
        <v>833850</v>
      </c>
      <c r="R131" s="20">
        <f t="shared" si="29"/>
        <v>80338</v>
      </c>
      <c r="S131" s="20">
        <f t="shared" si="32"/>
        <v>22970</v>
      </c>
      <c r="T131" s="20">
        <v>311810</v>
      </c>
      <c r="U131" s="38">
        <f t="shared" si="23"/>
        <v>0.51661522213351274</v>
      </c>
      <c r="V131" s="38">
        <f t="shared" si="24"/>
        <v>0.12626122926240485</v>
      </c>
      <c r="W131" s="38">
        <f t="shared" si="25"/>
        <v>0.49004846892268233</v>
      </c>
      <c r="X131" s="39">
        <f t="shared" si="26"/>
        <v>3.6100231971886769E-2</v>
      </c>
    </row>
    <row r="132" spans="1:24" x14ac:dyDescent="0.35">
      <c r="A132" s="11" t="s">
        <v>78</v>
      </c>
      <c r="B132" s="12">
        <v>2018</v>
      </c>
      <c r="C132" t="s">
        <v>22</v>
      </c>
      <c r="D132" t="s">
        <v>23</v>
      </c>
      <c r="E132" t="s">
        <v>23</v>
      </c>
      <c r="F132" s="14" t="str">
        <f>IF(AND(C132="+",D132="-"),IF(E132="+","growth","maturity"),IF(B126="-","introduction","decline"))</f>
        <v>maturity</v>
      </c>
      <c r="G132" s="15">
        <v>0</v>
      </c>
      <c r="H132" s="15">
        <v>0</v>
      </c>
      <c r="I132" s="15">
        <v>1</v>
      </c>
      <c r="J132" s="16">
        <v>0</v>
      </c>
      <c r="K132" s="17">
        <f>10388-2770</f>
        <v>7618</v>
      </c>
      <c r="L132" s="18">
        <v>39567</v>
      </c>
      <c r="M132" s="37">
        <f>K132/L132</f>
        <v>0.19253418252584223</v>
      </c>
      <c r="N132" s="19">
        <v>408057</v>
      </c>
      <c r="O132" s="20">
        <v>747293</v>
      </c>
      <c r="P132" s="20">
        <f>Q133</f>
        <v>1045029</v>
      </c>
      <c r="Q132" s="20">
        <f>P131</f>
        <v>914188</v>
      </c>
      <c r="R132" s="20">
        <f t="shared" si="29"/>
        <v>130841</v>
      </c>
      <c r="S132" s="20">
        <f t="shared" si="32"/>
        <v>31949</v>
      </c>
      <c r="T132" s="20">
        <v>323244</v>
      </c>
      <c r="U132" s="38">
        <f t="shared" si="23"/>
        <v>0.54604686515195511</v>
      </c>
      <c r="V132" s="38">
        <f t="shared" si="24"/>
        <v>0.17508661261379405</v>
      </c>
      <c r="W132" s="38">
        <f t="shared" si="25"/>
        <v>0.43255322878710223</v>
      </c>
      <c r="X132" s="39">
        <f t="shared" si="26"/>
        <v>4.2752976409520763E-2</v>
      </c>
    </row>
    <row r="133" spans="1:24" x14ac:dyDescent="0.35">
      <c r="A133" s="11" t="s">
        <v>78</v>
      </c>
      <c r="B133" s="12">
        <v>2019</v>
      </c>
      <c r="C133" t="s">
        <v>22</v>
      </c>
      <c r="D133" t="s">
        <v>23</v>
      </c>
      <c r="E133" t="s">
        <v>23</v>
      </c>
      <c r="F133" s="14" t="str">
        <f>IF(AND(C133="+",D133="-"),IF(E133="+","growth","maturity"),IF(B127="-","introduction","decline"))</f>
        <v>maturity</v>
      </c>
      <c r="G133" s="15">
        <v>0</v>
      </c>
      <c r="H133" s="15">
        <v>0</v>
      </c>
      <c r="I133" s="15">
        <v>1</v>
      </c>
      <c r="J133" s="16">
        <v>0</v>
      </c>
      <c r="K133" s="17">
        <f>14364-2526</f>
        <v>11838</v>
      </c>
      <c r="L133" s="18">
        <v>56782</v>
      </c>
      <c r="M133" s="37">
        <f>K133/L133</f>
        <v>0.2084815610580818</v>
      </c>
      <c r="N133" s="19">
        <v>410463</v>
      </c>
      <c r="O133" s="20">
        <v>790845</v>
      </c>
      <c r="P133" s="20">
        <v>1281116</v>
      </c>
      <c r="Q133" s="20">
        <v>1045029</v>
      </c>
      <c r="R133" s="20">
        <f t="shared" si="29"/>
        <v>236087</v>
      </c>
      <c r="S133" s="20">
        <f t="shared" si="32"/>
        <v>44944</v>
      </c>
      <c r="T133" s="20">
        <v>360346</v>
      </c>
      <c r="U133" s="38">
        <f t="shared" si="23"/>
        <v>0.51901826527322037</v>
      </c>
      <c r="V133" s="38">
        <f t="shared" si="24"/>
        <v>0.29852499541629524</v>
      </c>
      <c r="W133" s="38">
        <f t="shared" si="25"/>
        <v>0.4556468081608912</v>
      </c>
      <c r="X133" s="39">
        <f t="shared" si="26"/>
        <v>5.6830352344644022E-2</v>
      </c>
    </row>
    <row r="134" spans="1:24" x14ac:dyDescent="0.35">
      <c r="A134" s="11" t="s">
        <v>53</v>
      </c>
      <c r="B134" s="12">
        <v>2017</v>
      </c>
      <c r="C134" s="21" t="s">
        <v>22</v>
      </c>
      <c r="D134" s="21" t="s">
        <v>22</v>
      </c>
      <c r="E134" s="21" t="s">
        <v>23</v>
      </c>
      <c r="F134" s="22" t="s">
        <v>25</v>
      </c>
      <c r="G134" s="15">
        <v>0</v>
      </c>
      <c r="H134" s="15">
        <v>0</v>
      </c>
      <c r="I134" s="15">
        <v>0</v>
      </c>
      <c r="J134" s="16">
        <v>1</v>
      </c>
      <c r="K134" s="17">
        <v>72521</v>
      </c>
      <c r="L134" s="18">
        <v>288545</v>
      </c>
      <c r="M134" s="37">
        <f>K134/L134</f>
        <v>0.25133341419882516</v>
      </c>
      <c r="N134" s="19">
        <v>957660</v>
      </c>
      <c r="O134" s="20">
        <v>2342432</v>
      </c>
      <c r="P134" s="20">
        <v>2825409</v>
      </c>
      <c r="Q134" s="20">
        <v>2629107</v>
      </c>
      <c r="R134" s="20">
        <f t="shared" si="29"/>
        <v>196302</v>
      </c>
      <c r="S134" s="20">
        <f t="shared" si="32"/>
        <v>216024</v>
      </c>
      <c r="T134" s="20">
        <v>1125768</v>
      </c>
      <c r="U134" s="38">
        <f t="shared" si="23"/>
        <v>0.40883150503408422</v>
      </c>
      <c r="V134" s="38">
        <f t="shared" si="24"/>
        <v>8.3802646138713952E-2</v>
      </c>
      <c r="W134" s="38">
        <f t="shared" si="25"/>
        <v>0.48059794265105665</v>
      </c>
      <c r="X134" s="39">
        <f t="shared" si="26"/>
        <v>9.2222100790972802E-2</v>
      </c>
    </row>
    <row r="135" spans="1:24" x14ac:dyDescent="0.35">
      <c r="A135" s="11" t="s">
        <v>53</v>
      </c>
      <c r="B135" s="12">
        <v>2018</v>
      </c>
      <c r="C135" t="s">
        <v>22</v>
      </c>
      <c r="D135" t="s">
        <v>23</v>
      </c>
      <c r="E135" t="s">
        <v>23</v>
      </c>
      <c r="F135" s="14" t="str">
        <f>IF(AND(C135="+",D135="-"),IF(E135="+","growth","maturity"),IF(B126="-","introduction","decline"))</f>
        <v>maturity</v>
      </c>
      <c r="G135" s="15">
        <v>0</v>
      </c>
      <c r="H135" s="15">
        <v>0</v>
      </c>
      <c r="I135" s="15">
        <v>1</v>
      </c>
      <c r="J135" s="16">
        <v>0</v>
      </c>
      <c r="K135" s="17">
        <v>69605</v>
      </c>
      <c r="L135" s="18">
        <v>324694</v>
      </c>
      <c r="M135" s="37">
        <f>K135/L135</f>
        <v>0.21437106937608949</v>
      </c>
      <c r="N135" s="19">
        <v>984801</v>
      </c>
      <c r="O135" s="20">
        <v>2631189</v>
      </c>
      <c r="P135" s="20">
        <f>Q136</f>
        <v>2826957</v>
      </c>
      <c r="Q135" s="20">
        <f>P134</f>
        <v>2825409</v>
      </c>
      <c r="R135" s="20">
        <f t="shared" si="29"/>
        <v>1548</v>
      </c>
      <c r="S135" s="20">
        <f t="shared" si="32"/>
        <v>255089</v>
      </c>
      <c r="T135" s="20">
        <v>1096143</v>
      </c>
      <c r="U135" s="38">
        <f t="shared" si="23"/>
        <v>0.37427984078680782</v>
      </c>
      <c r="V135" s="38">
        <f t="shared" si="24"/>
        <v>5.8832717832128366E-4</v>
      </c>
      <c r="W135" s="38">
        <f t="shared" si="25"/>
        <v>0.41659607120583125</v>
      </c>
      <c r="X135" s="39">
        <f t="shared" si="26"/>
        <v>9.6948185782169197E-2</v>
      </c>
    </row>
    <row r="136" spans="1:24" x14ac:dyDescent="0.35">
      <c r="A136" s="11" t="s">
        <v>53</v>
      </c>
      <c r="B136" s="12">
        <v>2019</v>
      </c>
      <c r="C136" t="s">
        <v>22</v>
      </c>
      <c r="D136" t="s">
        <v>23</v>
      </c>
      <c r="E136" t="s">
        <v>23</v>
      </c>
      <c r="F136" s="14" t="str">
        <f>IF(AND(C136="+",D136="-"),IF(E136="+","growth","maturity"),IF(B127="-","introduction","decline"))</f>
        <v>maturity</v>
      </c>
      <c r="G136" s="15">
        <v>0</v>
      </c>
      <c r="H136" s="15">
        <v>0</v>
      </c>
      <c r="I136" s="15">
        <v>1</v>
      </c>
      <c r="J136" s="16">
        <v>0</v>
      </c>
      <c r="K136" s="17">
        <v>124452</v>
      </c>
      <c r="L136" s="18">
        <v>607043</v>
      </c>
      <c r="M136" s="37">
        <f>K136/L136</f>
        <v>0.20501348339409234</v>
      </c>
      <c r="N136" s="19">
        <v>733556</v>
      </c>
      <c r="O136" s="20">
        <v>2881563</v>
      </c>
      <c r="P136" s="20">
        <v>3512509</v>
      </c>
      <c r="Q136" s="20">
        <v>2826957</v>
      </c>
      <c r="R136" s="20">
        <f t="shared" si="29"/>
        <v>685552</v>
      </c>
      <c r="S136" s="20">
        <f t="shared" si="32"/>
        <v>482591</v>
      </c>
      <c r="T136" s="20">
        <v>1124520</v>
      </c>
      <c r="U136" s="38">
        <f t="shared" si="23"/>
        <v>0.25456878784187609</v>
      </c>
      <c r="V136" s="38">
        <f t="shared" si="24"/>
        <v>0.23790977327235255</v>
      </c>
      <c r="W136" s="38">
        <f t="shared" si="25"/>
        <v>0.39024654328223951</v>
      </c>
      <c r="X136" s="39">
        <f t="shared" si="26"/>
        <v>0.16747542913342517</v>
      </c>
    </row>
    <row r="137" spans="1:24" x14ac:dyDescent="0.35">
      <c r="A137" s="11" t="s">
        <v>67</v>
      </c>
      <c r="B137" s="12">
        <v>2017</v>
      </c>
      <c r="C137" t="s">
        <v>22</v>
      </c>
      <c r="D137" t="s">
        <v>23</v>
      </c>
      <c r="E137" t="s">
        <v>23</v>
      </c>
      <c r="F137" s="14" t="str">
        <f>IF(AND(C137="+",D137="-"),IF(E137="+","growth","maturity"),IF(#REF!="-","introduction","decline"))</f>
        <v>maturity</v>
      </c>
      <c r="G137" s="15">
        <v>0</v>
      </c>
      <c r="H137" s="15">
        <v>0</v>
      </c>
      <c r="I137" s="15">
        <v>1</v>
      </c>
      <c r="J137" s="16">
        <v>0</v>
      </c>
      <c r="K137" s="17">
        <v>314500</v>
      </c>
      <c r="L137" s="18">
        <v>1026231</v>
      </c>
      <c r="M137" s="37">
        <f>K137/L137</f>
        <v>0.30646121584711433</v>
      </c>
      <c r="N137" s="19">
        <v>978185</v>
      </c>
      <c r="O137" s="20">
        <v>5186940</v>
      </c>
      <c r="P137" s="20">
        <v>4879559</v>
      </c>
      <c r="Q137" s="20">
        <v>4685988</v>
      </c>
      <c r="R137" s="20">
        <f t="shared" si="29"/>
        <v>193571</v>
      </c>
      <c r="S137" s="20">
        <f t="shared" si="32"/>
        <v>711731</v>
      </c>
      <c r="T137" s="20">
        <v>1336398</v>
      </c>
      <c r="U137" s="38">
        <f t="shared" si="23"/>
        <v>0.18858614134730689</v>
      </c>
      <c r="V137" s="38">
        <f t="shared" si="24"/>
        <v>3.7318920211145683E-2</v>
      </c>
      <c r="W137" s="38">
        <f t="shared" si="25"/>
        <v>0.25764670499369569</v>
      </c>
      <c r="X137" s="39">
        <f t="shared" si="26"/>
        <v>0.13721596933837676</v>
      </c>
    </row>
    <row r="138" spans="1:24" x14ac:dyDescent="0.35">
      <c r="A138" s="11" t="s">
        <v>67</v>
      </c>
      <c r="B138" s="12">
        <v>2018</v>
      </c>
      <c r="C138" t="s">
        <v>22</v>
      </c>
      <c r="D138" t="s">
        <v>23</v>
      </c>
      <c r="E138" t="s">
        <v>23</v>
      </c>
      <c r="F138" s="14" t="str">
        <f>IF(AND(C138="+",D138="-"),IF(E138="+","growth","maturity"),IF(#REF!="-","introduction","decline"))</f>
        <v>maturity</v>
      </c>
      <c r="G138" s="15">
        <v>0</v>
      </c>
      <c r="H138" s="15">
        <v>0</v>
      </c>
      <c r="I138" s="15">
        <v>1</v>
      </c>
      <c r="J138" s="16">
        <v>0</v>
      </c>
      <c r="K138" s="17">
        <v>247411</v>
      </c>
      <c r="L138" s="18">
        <v>949018</v>
      </c>
      <c r="M138" s="37">
        <f>K138/L138</f>
        <v>0.26070211523912085</v>
      </c>
      <c r="N138" s="19">
        <v>780915</v>
      </c>
      <c r="O138" s="20">
        <v>5555871</v>
      </c>
      <c r="P138" s="20">
        <f>Q139</f>
        <v>5472882</v>
      </c>
      <c r="Q138" s="20">
        <f>P137</f>
        <v>4879559</v>
      </c>
      <c r="R138" s="20">
        <f t="shared" si="29"/>
        <v>593323</v>
      </c>
      <c r="S138" s="20">
        <f t="shared" si="32"/>
        <v>701607</v>
      </c>
      <c r="T138" s="20">
        <v>1453135</v>
      </c>
      <c r="U138" s="38">
        <f t="shared" si="23"/>
        <v>0.14055671918948442</v>
      </c>
      <c r="V138" s="38">
        <f t="shared" si="24"/>
        <v>0.10679207634590508</v>
      </c>
      <c r="W138" s="38">
        <f t="shared" si="25"/>
        <v>0.26154944922227313</v>
      </c>
      <c r="X138" s="39">
        <f t="shared" si="26"/>
        <v>0.12628208970294666</v>
      </c>
    </row>
    <row r="139" spans="1:24" x14ac:dyDescent="0.35">
      <c r="A139" s="11" t="s">
        <v>67</v>
      </c>
      <c r="B139" s="12">
        <v>2019</v>
      </c>
      <c r="C139" t="s">
        <v>22</v>
      </c>
      <c r="D139" t="s">
        <v>23</v>
      </c>
      <c r="E139" t="s">
        <v>23</v>
      </c>
      <c r="F139" s="14" t="str">
        <f>IF(AND(C139="+",D139="-"),IF(E139="+","growth","maturity"),IF(#REF!="-","introduction","decline"))</f>
        <v>maturity</v>
      </c>
      <c r="G139" s="15">
        <v>0</v>
      </c>
      <c r="H139" s="15">
        <v>0</v>
      </c>
      <c r="I139" s="15">
        <v>1</v>
      </c>
      <c r="J139" s="16">
        <v>0</v>
      </c>
      <c r="K139" s="17">
        <v>339494</v>
      </c>
      <c r="L139" s="18">
        <v>1375359</v>
      </c>
      <c r="M139" s="37">
        <f>K139/L139</f>
        <v>0.24684027951974721</v>
      </c>
      <c r="N139" s="19">
        <v>953283</v>
      </c>
      <c r="O139" s="20">
        <v>6608422</v>
      </c>
      <c r="P139" s="20">
        <v>6241419</v>
      </c>
      <c r="Q139" s="20">
        <v>5472882</v>
      </c>
      <c r="R139" s="20">
        <f t="shared" si="29"/>
        <v>768537</v>
      </c>
      <c r="S139" s="20">
        <f t="shared" si="32"/>
        <v>1035865</v>
      </c>
      <c r="T139" s="20">
        <v>1556666</v>
      </c>
      <c r="U139" s="38">
        <f t="shared" si="23"/>
        <v>0.14425274293923723</v>
      </c>
      <c r="V139" s="38">
        <f t="shared" si="24"/>
        <v>0.11629659849204545</v>
      </c>
      <c r="W139" s="38">
        <f t="shared" si="25"/>
        <v>0.23555789869351565</v>
      </c>
      <c r="X139" s="39">
        <f t="shared" si="26"/>
        <v>0.15674922091839777</v>
      </c>
    </row>
    <row r="140" spans="1:24" x14ac:dyDescent="0.35">
      <c r="A140" s="11" t="s">
        <v>59</v>
      </c>
      <c r="B140" s="12">
        <v>2017</v>
      </c>
      <c r="C140" t="s">
        <v>22</v>
      </c>
      <c r="D140" t="s">
        <v>23</v>
      </c>
      <c r="E140" t="s">
        <v>23</v>
      </c>
      <c r="F140" s="14" t="str">
        <f t="shared" ref="F140:F142" si="33">IF(AND(C140="+",D140="-"),IF(E140="+","growth","maturity"),IF(B128="-","introduction","decline"))</f>
        <v>maturity</v>
      </c>
      <c r="G140" s="15">
        <v>0</v>
      </c>
      <c r="H140" s="15">
        <v>0</v>
      </c>
      <c r="I140" s="15">
        <v>1</v>
      </c>
      <c r="J140" s="16">
        <v>0</v>
      </c>
      <c r="K140" s="17">
        <v>2681165</v>
      </c>
      <c r="L140" s="18">
        <v>10436512</v>
      </c>
      <c r="M140" s="37">
        <f>K140/L140</f>
        <v>0.25690240187526253</v>
      </c>
      <c r="N140" s="19">
        <v>24572266</v>
      </c>
      <c r="O140" s="20">
        <v>66759930</v>
      </c>
      <c r="P140" s="20">
        <v>83305925</v>
      </c>
      <c r="Q140" s="20">
        <v>76274147</v>
      </c>
      <c r="R140" s="20">
        <f t="shared" si="29"/>
        <v>7031778</v>
      </c>
      <c r="S140" s="20">
        <f t="shared" si="32"/>
        <v>7755347</v>
      </c>
      <c r="T140" s="20">
        <v>21408575</v>
      </c>
      <c r="U140" s="38">
        <f t="shared" si="23"/>
        <v>0.36806907976086856</v>
      </c>
      <c r="V140" s="38">
        <f t="shared" si="24"/>
        <v>0.10532931954841775</v>
      </c>
      <c r="W140" s="38">
        <f t="shared" si="25"/>
        <v>0.32068000970042959</v>
      </c>
      <c r="X140" s="39">
        <f t="shared" si="26"/>
        <v>0.11616769220698704</v>
      </c>
    </row>
    <row r="141" spans="1:24" x14ac:dyDescent="0.35">
      <c r="A141" s="11" t="s">
        <v>59</v>
      </c>
      <c r="B141" s="12">
        <v>2018</v>
      </c>
      <c r="C141" t="s">
        <v>22</v>
      </c>
      <c r="D141" t="s">
        <v>23</v>
      </c>
      <c r="E141" t="s">
        <v>23</v>
      </c>
      <c r="F141" s="14" t="str">
        <f t="shared" si="33"/>
        <v>maturity</v>
      </c>
      <c r="G141" s="15">
        <v>0</v>
      </c>
      <c r="H141" s="15">
        <v>0</v>
      </c>
      <c r="I141" s="15">
        <v>1</v>
      </c>
      <c r="J141" s="16">
        <v>0</v>
      </c>
      <c r="K141" s="17">
        <v>2686174</v>
      </c>
      <c r="L141" s="18">
        <v>10479242</v>
      </c>
      <c r="M141" s="37">
        <f>K141/L141</f>
        <v>0.25633285308231263</v>
      </c>
      <c r="N141" s="19">
        <v>23963934</v>
      </c>
      <c r="O141" s="20">
        <v>69097219</v>
      </c>
      <c r="P141" s="20">
        <f>Q142</f>
        <v>95707663</v>
      </c>
      <c r="Q141" s="20">
        <f>P140</f>
        <v>83305925</v>
      </c>
      <c r="R141" s="20">
        <f t="shared" si="29"/>
        <v>12401738</v>
      </c>
      <c r="S141" s="20">
        <f t="shared" si="32"/>
        <v>7793068</v>
      </c>
      <c r="T141" s="20">
        <v>22758558</v>
      </c>
      <c r="U141" s="38">
        <f t="shared" si="23"/>
        <v>0.34681473938914964</v>
      </c>
      <c r="V141" s="38">
        <f t="shared" si="24"/>
        <v>0.17948244776681968</v>
      </c>
      <c r="W141" s="38">
        <f t="shared" si="25"/>
        <v>0.32937010098771125</v>
      </c>
      <c r="X141" s="39">
        <f t="shared" si="26"/>
        <v>0.11278410495797234</v>
      </c>
    </row>
    <row r="142" spans="1:24" x14ac:dyDescent="0.35">
      <c r="A142" s="11" t="s">
        <v>59</v>
      </c>
      <c r="B142" s="12">
        <v>2019</v>
      </c>
      <c r="C142" t="s">
        <v>22</v>
      </c>
      <c r="D142" t="s">
        <v>23</v>
      </c>
      <c r="E142" t="s">
        <v>23</v>
      </c>
      <c r="F142" s="14" t="str">
        <f t="shared" si="33"/>
        <v>maturity</v>
      </c>
      <c r="G142" s="15">
        <v>0</v>
      </c>
      <c r="H142" s="15">
        <v>0</v>
      </c>
      <c r="I142" s="15">
        <v>1</v>
      </c>
      <c r="J142" s="16">
        <v>0</v>
      </c>
      <c r="K142" s="17">
        <v>3607032</v>
      </c>
      <c r="L142" s="18">
        <v>14487736</v>
      </c>
      <c r="M142" s="37">
        <f>K142/L142</f>
        <v>0.24897140588425962</v>
      </c>
      <c r="N142" s="19">
        <v>27716516</v>
      </c>
      <c r="O142" s="20">
        <v>78647274</v>
      </c>
      <c r="P142" s="20">
        <v>110523819</v>
      </c>
      <c r="Q142" s="20">
        <v>95707663</v>
      </c>
      <c r="R142" s="20">
        <f t="shared" si="29"/>
        <v>14816156</v>
      </c>
      <c r="S142" s="20">
        <f t="shared" si="32"/>
        <v>10880704</v>
      </c>
      <c r="T142" s="20">
        <v>25373983</v>
      </c>
      <c r="U142" s="38">
        <f t="shared" si="23"/>
        <v>0.35241546960674058</v>
      </c>
      <c r="V142" s="38">
        <f t="shared" si="24"/>
        <v>0.18838740679047566</v>
      </c>
      <c r="W142" s="38">
        <f t="shared" si="25"/>
        <v>0.32263016515995202</v>
      </c>
      <c r="X142" s="39">
        <f t="shared" si="26"/>
        <v>0.13834813905946697</v>
      </c>
    </row>
    <row r="143" spans="1:24" x14ac:dyDescent="0.35">
      <c r="A143" s="11" t="s">
        <v>79</v>
      </c>
      <c r="B143" s="12">
        <v>2017</v>
      </c>
      <c r="C143" t="s">
        <v>22</v>
      </c>
      <c r="D143" t="s">
        <v>23</v>
      </c>
      <c r="E143" s="13" t="s">
        <v>23</v>
      </c>
      <c r="F143" s="14" t="str">
        <f>IF(AND(C143="+",D143="-"),IF(E143="+","growth","maturity"),IF(B137="-","introduction","decline"))</f>
        <v>maturity</v>
      </c>
      <c r="G143" s="15">
        <v>0</v>
      </c>
      <c r="H143" s="15">
        <v>0</v>
      </c>
      <c r="I143" s="15">
        <v>1</v>
      </c>
      <c r="J143" s="16">
        <v>0</v>
      </c>
      <c r="K143" s="17">
        <v>4224272</v>
      </c>
      <c r="L143" s="18">
        <v>16894806</v>
      </c>
      <c r="M143" s="37">
        <f>K143/L143</f>
        <v>0.25003376777454561</v>
      </c>
      <c r="N143" s="19">
        <v>9028078</v>
      </c>
      <c r="O143" s="20">
        <v>43141063</v>
      </c>
      <c r="P143" s="20">
        <v>99091484</v>
      </c>
      <c r="Q143" s="20">
        <v>95466657</v>
      </c>
      <c r="R143" s="20">
        <f t="shared" si="29"/>
        <v>3624827</v>
      </c>
      <c r="S143" s="20">
        <f t="shared" si="32"/>
        <v>12670534</v>
      </c>
      <c r="T143" s="20">
        <v>6890750</v>
      </c>
      <c r="U143" s="38">
        <f t="shared" si="23"/>
        <v>0.20926878876396718</v>
      </c>
      <c r="V143" s="38">
        <f t="shared" si="24"/>
        <v>8.4022663048427898E-2</v>
      </c>
      <c r="W143" s="38">
        <f t="shared" si="25"/>
        <v>0.15972601324172286</v>
      </c>
      <c r="X143" s="39">
        <f t="shared" si="26"/>
        <v>0.29370008801127595</v>
      </c>
    </row>
    <row r="144" spans="1:24" x14ac:dyDescent="0.35">
      <c r="A144" s="11" t="s">
        <v>79</v>
      </c>
      <c r="B144" s="12">
        <v>2018</v>
      </c>
      <c r="C144" t="s">
        <v>22</v>
      </c>
      <c r="D144" t="s">
        <v>22</v>
      </c>
      <c r="E144" s="13" t="s">
        <v>23</v>
      </c>
      <c r="F144" s="22" t="s">
        <v>25</v>
      </c>
      <c r="G144" s="15">
        <v>0</v>
      </c>
      <c r="H144" s="15">
        <v>0</v>
      </c>
      <c r="I144" s="15">
        <v>0</v>
      </c>
      <c r="J144" s="16">
        <v>1</v>
      </c>
      <c r="K144" s="17">
        <v>4422851</v>
      </c>
      <c r="L144" s="18">
        <v>17961268</v>
      </c>
      <c r="M144" s="37">
        <f>K144/L144</f>
        <v>0.24624380639496055</v>
      </c>
      <c r="N144" s="19">
        <v>11244167</v>
      </c>
      <c r="O144" s="20">
        <v>46602420</v>
      </c>
      <c r="P144" s="20">
        <f>Q145</f>
        <v>106741891</v>
      </c>
      <c r="Q144" s="20">
        <f>P143</f>
        <v>99091484</v>
      </c>
      <c r="R144" s="20">
        <f t="shared" si="29"/>
        <v>7650407</v>
      </c>
      <c r="S144" s="20">
        <f t="shared" si="32"/>
        <v>13538417</v>
      </c>
      <c r="T144" s="20">
        <v>7288435</v>
      </c>
      <c r="U144" s="38">
        <f t="shared" si="23"/>
        <v>0.24127860741995802</v>
      </c>
      <c r="V144" s="38">
        <f t="shared" si="24"/>
        <v>0.16416329881581257</v>
      </c>
      <c r="W144" s="38">
        <f t="shared" si="25"/>
        <v>0.15639606269373993</v>
      </c>
      <c r="X144" s="39">
        <f t="shared" si="26"/>
        <v>0.2905088834442503</v>
      </c>
    </row>
    <row r="145" spans="1:24" x14ac:dyDescent="0.35">
      <c r="A145" s="11" t="s">
        <v>79</v>
      </c>
      <c r="B145" s="12">
        <v>2019</v>
      </c>
      <c r="C145" t="s">
        <v>22</v>
      </c>
      <c r="D145" t="s">
        <v>23</v>
      </c>
      <c r="E145" s="13" t="s">
        <v>23</v>
      </c>
      <c r="F145" s="14" t="str">
        <f>IF(AND(C145="+",D145="-"),IF(E145="+","growth","maturity"),IF(B139="-","introduction","decline"))</f>
        <v>maturity</v>
      </c>
      <c r="G145" s="15">
        <v>0</v>
      </c>
      <c r="H145" s="15">
        <v>0</v>
      </c>
      <c r="I145" s="15">
        <v>1</v>
      </c>
      <c r="J145" s="16">
        <v>0</v>
      </c>
      <c r="K145" s="17">
        <v>4537910</v>
      </c>
      <c r="L145" s="18">
        <v>18259423</v>
      </c>
      <c r="M145" s="37">
        <f>K145/L145</f>
        <v>0.24852428250334088</v>
      </c>
      <c r="N145" s="19">
        <v>15223076</v>
      </c>
      <c r="O145" s="20">
        <v>50902806</v>
      </c>
      <c r="P145" s="20">
        <v>106055176</v>
      </c>
      <c r="Q145" s="20">
        <v>106741891</v>
      </c>
      <c r="R145" s="20">
        <f t="shared" si="29"/>
        <v>-686715</v>
      </c>
      <c r="S145" s="20">
        <f t="shared" si="32"/>
        <v>13721513</v>
      </c>
      <c r="T145" s="20">
        <v>7297912</v>
      </c>
      <c r="U145" s="38">
        <f t="shared" si="23"/>
        <v>0.29906162736883307</v>
      </c>
      <c r="V145" s="38">
        <f t="shared" si="24"/>
        <v>-1.3490710119202465E-2</v>
      </c>
      <c r="W145" s="38">
        <f t="shared" si="25"/>
        <v>0.1433695423391787</v>
      </c>
      <c r="X145" s="39">
        <f t="shared" si="26"/>
        <v>0.26956299815770468</v>
      </c>
    </row>
    <row r="146" spans="1:24" x14ac:dyDescent="0.35">
      <c r="A146" s="11" t="s">
        <v>80</v>
      </c>
      <c r="B146" s="12">
        <v>2017</v>
      </c>
      <c r="C146" t="s">
        <v>22</v>
      </c>
      <c r="D146" t="s">
        <v>23</v>
      </c>
      <c r="E146" t="s">
        <v>23</v>
      </c>
      <c r="F146" s="14" t="str">
        <f>IF(AND(C146="+",D146="-"),IF(E146="+","growth","maturity"),IF(B140="-","introduction","decline"))</f>
        <v>maturity</v>
      </c>
      <c r="G146" s="15">
        <v>0</v>
      </c>
      <c r="H146" s="15">
        <v>0</v>
      </c>
      <c r="I146" s="15">
        <v>1</v>
      </c>
      <c r="J146" s="16">
        <v>0</v>
      </c>
      <c r="K146" s="17">
        <v>13901</v>
      </c>
      <c r="L146" s="18">
        <v>54491</v>
      </c>
      <c r="M146" s="37">
        <f>K146/L146</f>
        <v>0.25510634783725755</v>
      </c>
      <c r="N146" s="19">
        <v>247620</v>
      </c>
      <c r="O146" s="20">
        <v>1225712</v>
      </c>
      <c r="P146" s="20">
        <v>1476427</v>
      </c>
      <c r="Q146" s="20">
        <v>1685795</v>
      </c>
      <c r="R146" s="20">
        <f t="shared" si="29"/>
        <v>-209368</v>
      </c>
      <c r="S146" s="20">
        <f t="shared" si="32"/>
        <v>40590</v>
      </c>
      <c r="T146" s="20">
        <v>312881</v>
      </c>
      <c r="U146" s="38">
        <f t="shared" ref="U146:U196" si="34">N146/O146</f>
        <v>0.20202135575077995</v>
      </c>
      <c r="V146" s="38">
        <f t="shared" ref="V146:V196" si="35">R146/O146</f>
        <v>-0.17081337214614853</v>
      </c>
      <c r="W146" s="38">
        <f t="shared" ref="W146:W196" si="36">T146/O146</f>
        <v>0.2552646951322986</v>
      </c>
      <c r="X146" s="39">
        <f t="shared" ref="X146:X196" si="37">S146/O146</f>
        <v>3.311544636913076E-2</v>
      </c>
    </row>
    <row r="147" spans="1:24" x14ac:dyDescent="0.35">
      <c r="A147" s="11" t="s">
        <v>80</v>
      </c>
      <c r="B147" s="12">
        <v>2018</v>
      </c>
      <c r="C147" t="s">
        <v>22</v>
      </c>
      <c r="D147" t="s">
        <v>23</v>
      </c>
      <c r="E147" t="s">
        <v>23</v>
      </c>
      <c r="F147" s="14" t="str">
        <f>IF(AND(C147="+",D147="-"),IF(E147="+","growth","maturity"),IF(B141="-","introduction","decline"))</f>
        <v>maturity</v>
      </c>
      <c r="G147" s="15">
        <v>0</v>
      </c>
      <c r="H147" s="15">
        <v>0</v>
      </c>
      <c r="I147" s="15">
        <v>1</v>
      </c>
      <c r="J147" s="16">
        <v>0</v>
      </c>
      <c r="K147" s="17">
        <v>19587</v>
      </c>
      <c r="L147" s="18">
        <v>70730</v>
      </c>
      <c r="M147" s="37">
        <f>K147/L147</f>
        <v>0.2769263396013007</v>
      </c>
      <c r="N147" s="19">
        <v>250337</v>
      </c>
      <c r="O147" s="20">
        <v>1255573</v>
      </c>
      <c r="P147" s="20">
        <f>Q148</f>
        <v>1405384</v>
      </c>
      <c r="Q147" s="20">
        <f>P146</f>
        <v>1476427</v>
      </c>
      <c r="R147" s="20">
        <f t="shared" si="29"/>
        <v>-71043</v>
      </c>
      <c r="S147" s="20">
        <f t="shared" si="32"/>
        <v>51143</v>
      </c>
      <c r="T147" s="20">
        <v>319990</v>
      </c>
      <c r="U147" s="38">
        <f t="shared" si="34"/>
        <v>0.19938068117106691</v>
      </c>
      <c r="V147" s="38">
        <f t="shared" si="35"/>
        <v>-5.6582134212825541E-2</v>
      </c>
      <c r="W147" s="38">
        <f t="shared" si="36"/>
        <v>0.25485575111921011</v>
      </c>
      <c r="X147" s="39">
        <f t="shared" si="37"/>
        <v>4.0732796898308582E-2</v>
      </c>
    </row>
    <row r="148" spans="1:24" x14ac:dyDescent="0.35">
      <c r="A148" s="11" t="s">
        <v>80</v>
      </c>
      <c r="B148" s="12">
        <v>2019</v>
      </c>
      <c r="C148" t="s">
        <v>22</v>
      </c>
      <c r="D148" t="s">
        <v>23</v>
      </c>
      <c r="E148" t="s">
        <v>22</v>
      </c>
      <c r="F148" s="14" t="str">
        <f>IF(AND(C148="+",D148="-"),IF(E148="+","growth","maturity"),IF(B142="-","introduction","decline"))</f>
        <v>growth</v>
      </c>
      <c r="G148" s="15">
        <v>0</v>
      </c>
      <c r="H148" s="15">
        <v>1</v>
      </c>
      <c r="I148" s="15">
        <v>0</v>
      </c>
      <c r="J148" s="16">
        <v>0</v>
      </c>
      <c r="K148" s="17">
        <v>15546</v>
      </c>
      <c r="L148" s="18">
        <v>42874</v>
      </c>
      <c r="M148" s="37">
        <f>K148/L148</f>
        <v>0.36259737836450995</v>
      </c>
      <c r="N148" s="19">
        <v>266351</v>
      </c>
      <c r="O148" s="20">
        <v>1299521</v>
      </c>
      <c r="P148" s="20">
        <v>1393574</v>
      </c>
      <c r="Q148" s="20">
        <v>1405384</v>
      </c>
      <c r="R148" s="20">
        <f t="shared" si="29"/>
        <v>-11810</v>
      </c>
      <c r="S148" s="20">
        <f t="shared" si="32"/>
        <v>27328</v>
      </c>
      <c r="T148" s="20">
        <v>329061</v>
      </c>
      <c r="U148" s="38">
        <f t="shared" si="34"/>
        <v>0.20496090482570117</v>
      </c>
      <c r="V148" s="38">
        <f t="shared" si="35"/>
        <v>-9.0879639497938088E-3</v>
      </c>
      <c r="W148" s="38">
        <f t="shared" si="36"/>
        <v>0.25321714693337005</v>
      </c>
      <c r="X148" s="39">
        <f t="shared" si="37"/>
        <v>2.1029286944958949E-2</v>
      </c>
    </row>
    <row r="149" spans="1:24" ht="15" customHeight="1" x14ac:dyDescent="0.35">
      <c r="A149" s="11" t="s">
        <v>68</v>
      </c>
      <c r="B149" s="12">
        <v>2017</v>
      </c>
      <c r="C149" t="s">
        <v>22</v>
      </c>
      <c r="D149" t="s">
        <v>23</v>
      </c>
      <c r="E149" t="s">
        <v>23</v>
      </c>
      <c r="F149" s="14" t="str">
        <f>IF(AND(C149="+",D149="-"),IF(E149="+","growth","maturity"),IF(B140="-","introduction","decline"))</f>
        <v>maturity</v>
      </c>
      <c r="G149" s="15">
        <v>0</v>
      </c>
      <c r="H149" s="15">
        <v>0</v>
      </c>
      <c r="I149" s="15">
        <v>1</v>
      </c>
      <c r="J149" s="16">
        <v>0</v>
      </c>
      <c r="K149" s="17">
        <v>79466</v>
      </c>
      <c r="L149" s="18">
        <v>301250</v>
      </c>
      <c r="M149" s="37">
        <f>K149/L149</f>
        <v>0.26378755186721992</v>
      </c>
      <c r="N149" s="19">
        <v>523881</v>
      </c>
      <c r="O149" s="20">
        <v>1829960</v>
      </c>
      <c r="P149" s="20">
        <v>1813020</v>
      </c>
      <c r="Q149" s="20">
        <v>1699657</v>
      </c>
      <c r="R149" s="20">
        <f t="shared" si="29"/>
        <v>113363</v>
      </c>
      <c r="S149" s="20">
        <f t="shared" si="32"/>
        <v>221784</v>
      </c>
      <c r="T149" s="20">
        <v>392923</v>
      </c>
      <c r="U149" s="38">
        <f t="shared" si="34"/>
        <v>0.28628002797875363</v>
      </c>
      <c r="V149" s="38">
        <f t="shared" si="35"/>
        <v>6.1948348597783559E-2</v>
      </c>
      <c r="W149" s="38">
        <f t="shared" si="36"/>
        <v>0.21471671511945617</v>
      </c>
      <c r="X149" s="39">
        <f t="shared" si="37"/>
        <v>0.12119609171785176</v>
      </c>
    </row>
    <row r="150" spans="1:24" x14ac:dyDescent="0.35">
      <c r="A150" s="11" t="s">
        <v>68</v>
      </c>
      <c r="B150" s="12">
        <v>2018</v>
      </c>
      <c r="C150" t="s">
        <v>22</v>
      </c>
      <c r="D150" t="s">
        <v>23</v>
      </c>
      <c r="E150" t="s">
        <v>23</v>
      </c>
      <c r="F150" s="14" t="str">
        <f>IF(AND(C150="+",D150="-"),IF(E150="+","growth","maturity"),IF(B141="-","introduction","decline"))</f>
        <v>maturity</v>
      </c>
      <c r="G150" s="15">
        <v>0</v>
      </c>
      <c r="H150" s="15">
        <v>0</v>
      </c>
      <c r="I150" s="15">
        <v>1</v>
      </c>
      <c r="J150" s="16">
        <v>0</v>
      </c>
      <c r="K150" s="17">
        <v>62333</v>
      </c>
      <c r="L150" s="18">
        <v>214417</v>
      </c>
      <c r="M150" s="37">
        <f>K150/L150</f>
        <v>0.29070922548118855</v>
      </c>
      <c r="N150" s="19">
        <v>451785</v>
      </c>
      <c r="O150" s="20">
        <v>1531365</v>
      </c>
      <c r="P150" s="20">
        <f>Q151</f>
        <v>1451356</v>
      </c>
      <c r="Q150" s="20">
        <f>P149</f>
        <v>1813020</v>
      </c>
      <c r="R150" s="20">
        <f t="shared" si="29"/>
        <v>-361664</v>
      </c>
      <c r="S150" s="20">
        <f t="shared" si="32"/>
        <v>152084</v>
      </c>
      <c r="T150" s="20">
        <v>404599</v>
      </c>
      <c r="U150" s="38">
        <f t="shared" si="34"/>
        <v>0.29502110861878128</v>
      </c>
      <c r="V150" s="38">
        <f t="shared" si="35"/>
        <v>-0.23617099776996339</v>
      </c>
      <c r="W150" s="38">
        <f t="shared" si="36"/>
        <v>0.26420807580165406</v>
      </c>
      <c r="X150" s="39">
        <f t="shared" si="37"/>
        <v>9.9312704678505781E-2</v>
      </c>
    </row>
    <row r="151" spans="1:24" x14ac:dyDescent="0.35">
      <c r="A151" s="11" t="s">
        <v>68</v>
      </c>
      <c r="B151" s="12">
        <v>2019</v>
      </c>
      <c r="C151" t="s">
        <v>22</v>
      </c>
      <c r="D151" t="s">
        <v>23</v>
      </c>
      <c r="E151" t="s">
        <v>23</v>
      </c>
      <c r="F151" s="14" t="str">
        <f>IF(AND(C151="+",D151="-"),IF(E151="+","growth","maturity"),IF(B142="-","introduction","decline"))</f>
        <v>maturity</v>
      </c>
      <c r="G151" s="15">
        <v>0</v>
      </c>
      <c r="H151" s="15">
        <v>0</v>
      </c>
      <c r="I151" s="15">
        <v>1</v>
      </c>
      <c r="J151" s="16">
        <v>0</v>
      </c>
      <c r="K151" s="17">
        <v>63898</v>
      </c>
      <c r="L151" s="18">
        <v>226147</v>
      </c>
      <c r="M151" s="37">
        <f>K151/L151</f>
        <v>0.28255073027720906</v>
      </c>
      <c r="N151" s="19">
        <v>524586</v>
      </c>
      <c r="O151" s="20">
        <v>1640886</v>
      </c>
      <c r="P151" s="20">
        <v>1575647</v>
      </c>
      <c r="Q151" s="20">
        <v>1451356</v>
      </c>
      <c r="R151" s="20">
        <f t="shared" si="29"/>
        <v>124291</v>
      </c>
      <c r="S151" s="20">
        <f t="shared" si="32"/>
        <v>162249</v>
      </c>
      <c r="T151" s="20">
        <v>395989</v>
      </c>
      <c r="U151" s="38">
        <f t="shared" si="34"/>
        <v>0.31969679794940048</v>
      </c>
      <c r="V151" s="38">
        <f t="shared" si="35"/>
        <v>7.5746273659474214E-2</v>
      </c>
      <c r="W151" s="38">
        <f t="shared" si="36"/>
        <v>0.24132633223758385</v>
      </c>
      <c r="X151" s="39">
        <f t="shared" si="37"/>
        <v>9.8878898351256572E-2</v>
      </c>
    </row>
    <row r="152" spans="1:24" x14ac:dyDescent="0.35">
      <c r="A152" s="11" t="s">
        <v>24</v>
      </c>
      <c r="B152" s="12">
        <v>2017</v>
      </c>
      <c r="C152" t="s">
        <v>22</v>
      </c>
      <c r="D152" t="s">
        <v>23</v>
      </c>
      <c r="E152" t="s">
        <v>22</v>
      </c>
      <c r="F152" s="14" t="str">
        <f>IF(AND(C152="+",D152="-"),IF(E152="+","growth","maturity"),IF(B140="-","introduction","decline"))</f>
        <v>growth</v>
      </c>
      <c r="G152" s="15">
        <v>0</v>
      </c>
      <c r="H152" s="15">
        <v>1</v>
      </c>
      <c r="I152" s="15">
        <v>0</v>
      </c>
      <c r="J152" s="16">
        <v>0</v>
      </c>
      <c r="K152" s="17">
        <v>118001</v>
      </c>
      <c r="L152" s="18">
        <v>449709</v>
      </c>
      <c r="M152" s="37">
        <f>K152/L152</f>
        <v>0.26239412597924433</v>
      </c>
      <c r="N152" s="19">
        <v>3523628</v>
      </c>
      <c r="O152" s="20">
        <v>6096148</v>
      </c>
      <c r="P152" s="20">
        <v>6127479</v>
      </c>
      <c r="Q152" s="20">
        <v>5811502</v>
      </c>
      <c r="R152" s="20">
        <f t="shared" si="29"/>
        <v>315977</v>
      </c>
      <c r="S152" s="20">
        <f t="shared" si="32"/>
        <v>331708</v>
      </c>
      <c r="T152" s="20">
        <v>1687785</v>
      </c>
      <c r="U152" s="38">
        <f t="shared" si="34"/>
        <v>0.57800893285399235</v>
      </c>
      <c r="V152" s="38">
        <f t="shared" si="35"/>
        <v>5.1832238981074606E-2</v>
      </c>
      <c r="W152" s="38">
        <f t="shared" si="36"/>
        <v>0.27686089642180606</v>
      </c>
      <c r="X152" s="39">
        <f t="shared" si="37"/>
        <v>5.4412720951000533E-2</v>
      </c>
    </row>
    <row r="153" spans="1:24" x14ac:dyDescent="0.35">
      <c r="A153" s="11" t="s">
        <v>24</v>
      </c>
      <c r="B153" s="12">
        <v>2018</v>
      </c>
      <c r="C153" t="s">
        <v>22</v>
      </c>
      <c r="D153" t="s">
        <v>23</v>
      </c>
      <c r="E153" t="s">
        <v>22</v>
      </c>
      <c r="F153" s="14" t="str">
        <f>IF(AND(C153="+",D153="-"),IF(E153="+","growth","maturity"),IF(B141="-","introduction","decline"))</f>
        <v>growth</v>
      </c>
      <c r="G153" s="15">
        <v>0</v>
      </c>
      <c r="H153" s="15">
        <v>1</v>
      </c>
      <c r="I153" s="15">
        <v>0</v>
      </c>
      <c r="J153" s="16">
        <v>0</v>
      </c>
      <c r="K153" s="17">
        <v>220210</v>
      </c>
      <c r="L153" s="18">
        <v>755296</v>
      </c>
      <c r="M153" s="37">
        <f>K153/L153</f>
        <v>0.29155456933440665</v>
      </c>
      <c r="N153" s="19">
        <v>7182832</v>
      </c>
      <c r="O153" s="20">
        <v>11329090</v>
      </c>
      <c r="P153" s="20">
        <f>Q154</f>
        <v>8459247</v>
      </c>
      <c r="Q153" s="20">
        <f>P152</f>
        <v>6127479</v>
      </c>
      <c r="R153" s="20">
        <f t="shared" si="29"/>
        <v>2331768</v>
      </c>
      <c r="S153" s="20">
        <f t="shared" si="32"/>
        <v>535086</v>
      </c>
      <c r="T153" s="20">
        <v>3315148</v>
      </c>
      <c r="U153" s="38">
        <f t="shared" si="34"/>
        <v>0.63401667742069312</v>
      </c>
      <c r="V153" s="38">
        <f t="shared" si="35"/>
        <v>0.20582129720921979</v>
      </c>
      <c r="W153" s="38">
        <f t="shared" si="36"/>
        <v>0.29262262017514207</v>
      </c>
      <c r="X153" s="39">
        <f t="shared" si="37"/>
        <v>4.7231154488136293E-2</v>
      </c>
    </row>
    <row r="154" spans="1:24" x14ac:dyDescent="0.35">
      <c r="A154" s="11" t="s">
        <v>24</v>
      </c>
      <c r="B154" s="12">
        <v>2019</v>
      </c>
      <c r="C154" t="s">
        <v>23</v>
      </c>
      <c r="D154" t="s">
        <v>23</v>
      </c>
      <c r="E154" t="s">
        <v>22</v>
      </c>
      <c r="F154" s="14" t="s">
        <v>27</v>
      </c>
      <c r="G154" s="15">
        <v>1</v>
      </c>
      <c r="H154" s="15">
        <v>0</v>
      </c>
      <c r="I154" s="15">
        <v>0</v>
      </c>
      <c r="J154" s="16">
        <v>0</v>
      </c>
      <c r="K154" s="17">
        <v>22425</v>
      </c>
      <c r="L154" s="18">
        <v>38315</v>
      </c>
      <c r="M154" s="37">
        <f>K154/L154</f>
        <v>0.58527991648179567</v>
      </c>
      <c r="N154" s="19">
        <v>10939950</v>
      </c>
      <c r="O154" s="20">
        <v>18352877</v>
      </c>
      <c r="P154" s="20">
        <v>9400535</v>
      </c>
      <c r="Q154" s="20">
        <v>8459247</v>
      </c>
      <c r="R154" s="20">
        <f t="shared" si="29"/>
        <v>941288</v>
      </c>
      <c r="S154" s="20">
        <f t="shared" si="32"/>
        <v>15890</v>
      </c>
      <c r="T154" s="20">
        <v>9279811</v>
      </c>
      <c r="U154" s="38">
        <f t="shared" si="34"/>
        <v>0.59608910363208989</v>
      </c>
      <c r="V154" s="38">
        <f t="shared" si="35"/>
        <v>5.1288307549819029E-2</v>
      </c>
      <c r="W154" s="38">
        <f t="shared" si="36"/>
        <v>0.50563249565722035</v>
      </c>
      <c r="X154" s="39">
        <f t="shared" si="37"/>
        <v>8.6580430959135176E-4</v>
      </c>
    </row>
    <row r="155" spans="1:24" x14ac:dyDescent="0.35">
      <c r="A155" s="11" t="s">
        <v>52</v>
      </c>
      <c r="B155" s="12">
        <v>2017</v>
      </c>
      <c r="C155" t="s">
        <v>22</v>
      </c>
      <c r="D155" t="s">
        <v>23</v>
      </c>
      <c r="E155" t="s">
        <v>23</v>
      </c>
      <c r="F155" s="14" t="str">
        <f>IF(AND(C155="+",D155="-"),IF(E155="+","growth","maturity"),IF(#REF!="-","introduction","decline"))</f>
        <v>maturity</v>
      </c>
      <c r="G155" s="15">
        <v>0</v>
      </c>
      <c r="H155" s="15">
        <v>0</v>
      </c>
      <c r="I155" s="15">
        <v>1</v>
      </c>
      <c r="J155" s="16">
        <v>0</v>
      </c>
      <c r="K155" s="17">
        <v>787935</v>
      </c>
      <c r="L155" s="18">
        <v>3241186</v>
      </c>
      <c r="M155" s="37">
        <f>K155/L155</f>
        <v>0.24310082790682178</v>
      </c>
      <c r="N155" s="19">
        <v>2722207</v>
      </c>
      <c r="O155" s="20">
        <v>16616239</v>
      </c>
      <c r="P155" s="20">
        <v>20182120</v>
      </c>
      <c r="Q155" s="20">
        <v>19374230</v>
      </c>
      <c r="R155" s="20">
        <f t="shared" si="29"/>
        <v>807890</v>
      </c>
      <c r="S155" s="20">
        <f t="shared" si="32"/>
        <v>2453251</v>
      </c>
      <c r="T155" s="20">
        <v>5342659</v>
      </c>
      <c r="U155" s="38">
        <f t="shared" si="34"/>
        <v>0.16382810815371637</v>
      </c>
      <c r="V155" s="38">
        <f t="shared" si="35"/>
        <v>4.8620509129653225E-2</v>
      </c>
      <c r="W155" s="38">
        <f t="shared" si="36"/>
        <v>0.32153238768412035</v>
      </c>
      <c r="X155" s="39">
        <f t="shared" si="37"/>
        <v>0.14764177380934398</v>
      </c>
    </row>
    <row r="156" spans="1:24" x14ac:dyDescent="0.35">
      <c r="A156" s="11" t="s">
        <v>52</v>
      </c>
      <c r="B156" s="12">
        <v>2018</v>
      </c>
      <c r="C156" t="s">
        <v>22</v>
      </c>
      <c r="D156" t="s">
        <v>23</v>
      </c>
      <c r="E156" t="s">
        <v>23</v>
      </c>
      <c r="F156" s="14" t="str">
        <f>IF(AND(C156="+",D156="-"),IF(E156="+","growth","maturity"),IF(#REF!="-","introduction","decline"))</f>
        <v>maturity</v>
      </c>
      <c r="G156" s="15">
        <v>0</v>
      </c>
      <c r="H156" s="15">
        <v>0</v>
      </c>
      <c r="I156" s="15">
        <v>1</v>
      </c>
      <c r="J156" s="16">
        <v>0</v>
      </c>
      <c r="K156" s="17">
        <v>809137</v>
      </c>
      <c r="L156" s="18">
        <v>3306399</v>
      </c>
      <c r="M156" s="37">
        <f>K156/L156</f>
        <v>0.244718498886553</v>
      </c>
      <c r="N156" s="19">
        <v>2851611</v>
      </c>
      <c r="O156" s="20">
        <v>18146206</v>
      </c>
      <c r="P156" s="20">
        <f>Q157</f>
        <v>21074306</v>
      </c>
      <c r="Q156" s="20">
        <f>P155</f>
        <v>20182120</v>
      </c>
      <c r="R156" s="20">
        <f t="shared" si="29"/>
        <v>892186</v>
      </c>
      <c r="S156" s="20">
        <f t="shared" si="32"/>
        <v>2497262</v>
      </c>
      <c r="T156" s="20">
        <v>6252801</v>
      </c>
      <c r="U156" s="38">
        <f t="shared" si="34"/>
        <v>0.15714640294505638</v>
      </c>
      <c r="V156" s="38">
        <f t="shared" si="35"/>
        <v>4.9166531009291969E-2</v>
      </c>
      <c r="W156" s="38">
        <f t="shared" si="36"/>
        <v>0.34457897149409633</v>
      </c>
      <c r="X156" s="39">
        <f t="shared" si="37"/>
        <v>0.13761896012863514</v>
      </c>
    </row>
    <row r="157" spans="1:24" x14ac:dyDescent="0.35">
      <c r="A157" s="11" t="s">
        <v>52</v>
      </c>
      <c r="B157" s="12">
        <v>2019</v>
      </c>
      <c r="C157" t="s">
        <v>22</v>
      </c>
      <c r="D157" t="s">
        <v>23</v>
      </c>
      <c r="E157" t="s">
        <v>23</v>
      </c>
      <c r="F157" s="14" t="str">
        <f>IF(AND(C157="+",D157="-"),IF(E157="+","growth","maturity"),IF(#REF!="-","introduction","decline"))</f>
        <v>maturity</v>
      </c>
      <c r="G157" s="15">
        <v>0</v>
      </c>
      <c r="H157" s="15">
        <v>0</v>
      </c>
      <c r="I157" s="15">
        <v>1</v>
      </c>
      <c r="J157" s="16">
        <v>0</v>
      </c>
      <c r="K157" s="17">
        <v>865015</v>
      </c>
      <c r="L157" s="18">
        <v>3402616</v>
      </c>
      <c r="M157" s="37">
        <f>K157/L157</f>
        <v>0.25422057616845389</v>
      </c>
      <c r="N157" s="19">
        <v>3559144</v>
      </c>
      <c r="O157" s="20">
        <v>20264726</v>
      </c>
      <c r="P157" s="20">
        <v>22633476</v>
      </c>
      <c r="Q157" s="20">
        <v>21074306</v>
      </c>
      <c r="R157" s="20">
        <f t="shared" si="29"/>
        <v>1559170</v>
      </c>
      <c r="S157" s="20">
        <f t="shared" si="32"/>
        <v>2537601</v>
      </c>
      <c r="T157" s="20">
        <v>7666314</v>
      </c>
      <c r="U157" s="38">
        <f t="shared" si="34"/>
        <v>0.17563247585977723</v>
      </c>
      <c r="V157" s="38">
        <f t="shared" si="35"/>
        <v>7.6940097783705544E-2</v>
      </c>
      <c r="W157" s="38">
        <f t="shared" si="36"/>
        <v>0.37830829787681314</v>
      </c>
      <c r="X157" s="39">
        <f t="shared" si="37"/>
        <v>0.12522256654247385</v>
      </c>
    </row>
    <row r="158" spans="1:24" x14ac:dyDescent="0.35">
      <c r="A158" s="11" t="s">
        <v>47</v>
      </c>
      <c r="B158" s="12">
        <v>2017</v>
      </c>
      <c r="C158" t="s">
        <v>22</v>
      </c>
      <c r="D158" t="s">
        <v>23</v>
      </c>
      <c r="E158" t="s">
        <v>23</v>
      </c>
      <c r="F158" s="14" t="str">
        <f>IF(AND(C158="+",D158="-"),IF(E158="+","growth","maturity"),IF(#REF!="-","introduction","decline"))</f>
        <v>maturity</v>
      </c>
      <c r="G158" s="15">
        <v>0</v>
      </c>
      <c r="H158" s="15">
        <v>0</v>
      </c>
      <c r="I158" s="15">
        <v>0</v>
      </c>
      <c r="J158" s="16">
        <v>0</v>
      </c>
      <c r="K158" s="17">
        <v>61107</v>
      </c>
      <c r="L158" s="18">
        <v>205784</v>
      </c>
      <c r="M158" s="37">
        <f>K158/L158</f>
        <v>0.29694728453135327</v>
      </c>
      <c r="N158" s="19">
        <v>231569</v>
      </c>
      <c r="O158" s="20">
        <v>847006</v>
      </c>
      <c r="P158" s="20">
        <v>1156648</v>
      </c>
      <c r="Q158" s="20">
        <v>1034806</v>
      </c>
      <c r="R158" s="20">
        <f t="shared" si="29"/>
        <v>121842</v>
      </c>
      <c r="S158" s="20">
        <f t="shared" si="32"/>
        <v>144677</v>
      </c>
      <c r="T158" s="20">
        <v>177729</v>
      </c>
      <c r="U158" s="38">
        <f t="shared" si="34"/>
        <v>0.27339711879254691</v>
      </c>
      <c r="V158" s="38">
        <f t="shared" si="35"/>
        <v>0.14385022065959391</v>
      </c>
      <c r="W158" s="38">
        <f t="shared" si="36"/>
        <v>0.20983204369272473</v>
      </c>
      <c r="X158" s="39">
        <f t="shared" si="37"/>
        <v>0.17080988800551589</v>
      </c>
    </row>
    <row r="159" spans="1:24" x14ac:dyDescent="0.35">
      <c r="A159" s="11" t="s">
        <v>47</v>
      </c>
      <c r="B159" s="12">
        <v>2018</v>
      </c>
      <c r="C159" t="s">
        <v>22</v>
      </c>
      <c r="D159" t="s">
        <v>22</v>
      </c>
      <c r="E159" s="13" t="s">
        <v>23</v>
      </c>
      <c r="F159" s="22" t="s">
        <v>25</v>
      </c>
      <c r="G159" s="15">
        <v>0</v>
      </c>
      <c r="H159" s="15">
        <v>0</v>
      </c>
      <c r="I159" s="15">
        <v>0</v>
      </c>
      <c r="J159" s="16">
        <v>1</v>
      </c>
      <c r="K159" s="17">
        <v>12830</v>
      </c>
      <c r="L159" s="18">
        <v>50208</v>
      </c>
      <c r="M159" s="37">
        <f>K159/L159</f>
        <v>0.25553696622052263</v>
      </c>
      <c r="N159" s="19">
        <v>744833</v>
      </c>
      <c r="O159" s="20">
        <v>1263113</v>
      </c>
      <c r="P159" s="20">
        <f>Q160</f>
        <v>611958</v>
      </c>
      <c r="Q159" s="20">
        <f>P158</f>
        <v>1156648</v>
      </c>
      <c r="R159" s="20">
        <f t="shared" si="29"/>
        <v>-544690</v>
      </c>
      <c r="S159" s="20">
        <f t="shared" si="32"/>
        <v>37378</v>
      </c>
      <c r="T159" s="20">
        <v>186743</v>
      </c>
      <c r="U159" s="38">
        <f t="shared" si="34"/>
        <v>0.58968041655813852</v>
      </c>
      <c r="V159" s="38">
        <f t="shared" si="35"/>
        <v>-0.43122824323714504</v>
      </c>
      <c r="W159" s="38">
        <f t="shared" si="36"/>
        <v>0.14784346293641187</v>
      </c>
      <c r="X159" s="39">
        <f t="shared" si="37"/>
        <v>2.9591968414544065E-2</v>
      </c>
    </row>
    <row r="160" spans="1:24" x14ac:dyDescent="0.35">
      <c r="A160" s="11" t="s">
        <v>47</v>
      </c>
      <c r="B160" s="12">
        <v>2019</v>
      </c>
      <c r="C160" t="s">
        <v>23</v>
      </c>
      <c r="D160" t="s">
        <v>23</v>
      </c>
      <c r="E160" t="s">
        <v>23</v>
      </c>
      <c r="F160" s="22" t="s">
        <v>25</v>
      </c>
      <c r="G160" s="15">
        <v>0</v>
      </c>
      <c r="H160" s="15">
        <v>0</v>
      </c>
      <c r="I160" s="15">
        <v>0</v>
      </c>
      <c r="J160" s="16">
        <v>1</v>
      </c>
      <c r="K160" s="17">
        <v>47642</v>
      </c>
      <c r="L160" s="18">
        <v>125899</v>
      </c>
      <c r="M160" s="37">
        <f>K160/L160</f>
        <v>0.37841444332361657</v>
      </c>
      <c r="N160" s="19">
        <v>307049</v>
      </c>
      <c r="O160" s="20">
        <v>901060</v>
      </c>
      <c r="P160" s="20">
        <v>744634</v>
      </c>
      <c r="Q160" s="20">
        <v>611958</v>
      </c>
      <c r="R160" s="20">
        <f t="shared" si="29"/>
        <v>132676</v>
      </c>
      <c r="S160" s="20">
        <f t="shared" si="32"/>
        <v>78257</v>
      </c>
      <c r="T160" s="20">
        <v>190284</v>
      </c>
      <c r="U160" s="38">
        <f t="shared" si="34"/>
        <v>0.34076421104033028</v>
      </c>
      <c r="V160" s="38">
        <f t="shared" si="35"/>
        <v>0.1472443566466162</v>
      </c>
      <c r="W160" s="38">
        <f t="shared" si="36"/>
        <v>0.21117794597474085</v>
      </c>
      <c r="X160" s="39">
        <f t="shared" si="37"/>
        <v>8.6849932301955479E-2</v>
      </c>
    </row>
    <row r="161" spans="1:24" x14ac:dyDescent="0.35">
      <c r="A161" s="11" t="s">
        <v>40</v>
      </c>
      <c r="B161" s="12">
        <v>2017</v>
      </c>
      <c r="C161" t="s">
        <v>22</v>
      </c>
      <c r="D161" t="s">
        <v>23</v>
      </c>
      <c r="E161" t="s">
        <v>23</v>
      </c>
      <c r="F161" s="14" t="str">
        <f t="shared" ref="F161:F163" si="38">IF(AND(C161="+",D161="-"),IF(E161="+","growth","maturity"),IF(B146="-","introduction","decline"))</f>
        <v>maturity</v>
      </c>
      <c r="G161" s="15">
        <v>0</v>
      </c>
      <c r="H161" s="15">
        <v>0</v>
      </c>
      <c r="I161" s="15">
        <v>1</v>
      </c>
      <c r="J161" s="16">
        <v>0</v>
      </c>
      <c r="K161" s="17">
        <v>2471</v>
      </c>
      <c r="L161" s="18">
        <v>9599</v>
      </c>
      <c r="M161" s="37">
        <f>K161/L161</f>
        <v>0.25742264819252003</v>
      </c>
      <c r="N161" s="19">
        <v>50707</v>
      </c>
      <c r="O161" s="20">
        <v>159563</v>
      </c>
      <c r="P161" s="20">
        <v>223002</v>
      </c>
      <c r="Q161" s="20">
        <v>216951</v>
      </c>
      <c r="R161" s="20">
        <f t="shared" si="29"/>
        <v>6051</v>
      </c>
      <c r="S161" s="20">
        <f t="shared" si="32"/>
        <v>7128</v>
      </c>
      <c r="T161" s="20">
        <v>75929</v>
      </c>
      <c r="U161" s="38">
        <f t="shared" si="34"/>
        <v>0.31778670493786154</v>
      </c>
      <c r="V161" s="38">
        <f t="shared" si="35"/>
        <v>3.7922325351115234E-2</v>
      </c>
      <c r="W161" s="38">
        <f t="shared" si="36"/>
        <v>0.47585593151294475</v>
      </c>
      <c r="X161" s="39">
        <f t="shared" si="37"/>
        <v>4.4672010428482796E-2</v>
      </c>
    </row>
    <row r="162" spans="1:24" x14ac:dyDescent="0.35">
      <c r="A162" s="11" t="s">
        <v>40</v>
      </c>
      <c r="B162" s="12">
        <v>2018</v>
      </c>
      <c r="C162" t="s">
        <v>22</v>
      </c>
      <c r="D162" t="s">
        <v>23</v>
      </c>
      <c r="E162" t="s">
        <v>22</v>
      </c>
      <c r="F162" s="14" t="str">
        <f t="shared" si="38"/>
        <v>growth</v>
      </c>
      <c r="G162" s="15">
        <v>0</v>
      </c>
      <c r="H162" s="15">
        <v>1</v>
      </c>
      <c r="I162" s="15">
        <v>0</v>
      </c>
      <c r="J162" s="16">
        <v>0</v>
      </c>
      <c r="K162" s="17">
        <v>2869</v>
      </c>
      <c r="L162" s="18">
        <v>11317</v>
      </c>
      <c r="M162" s="37">
        <f>K162/L162</f>
        <v>0.25351241495095872</v>
      </c>
      <c r="N162" s="19">
        <v>68129</v>
      </c>
      <c r="O162" s="20">
        <v>187057</v>
      </c>
      <c r="P162" s="20">
        <f>Q163</f>
        <v>250445</v>
      </c>
      <c r="Q162" s="20">
        <f>P161</f>
        <v>223002</v>
      </c>
      <c r="R162" s="20">
        <f t="shared" si="29"/>
        <v>27443</v>
      </c>
      <c r="S162" s="20">
        <f t="shared" ref="S162:S196" si="39">L162-K162</f>
        <v>8448</v>
      </c>
      <c r="T162" s="20">
        <v>90377</v>
      </c>
      <c r="U162" s="38">
        <f t="shared" si="34"/>
        <v>0.36421518574552142</v>
      </c>
      <c r="V162" s="38">
        <f t="shared" si="35"/>
        <v>0.14670929182014039</v>
      </c>
      <c r="W162" s="38">
        <f t="shared" si="36"/>
        <v>0.48315219425095024</v>
      </c>
      <c r="X162" s="39">
        <f t="shared" si="37"/>
        <v>4.5162704416300915E-2</v>
      </c>
    </row>
    <row r="163" spans="1:24" x14ac:dyDescent="0.35">
      <c r="A163" s="11" t="s">
        <v>40</v>
      </c>
      <c r="B163" s="12">
        <v>2019</v>
      </c>
      <c r="C163" t="s">
        <v>22</v>
      </c>
      <c r="D163" t="s">
        <v>23</v>
      </c>
      <c r="E163" t="s">
        <v>23</v>
      </c>
      <c r="F163" s="14" t="str">
        <f t="shared" si="38"/>
        <v>maturity</v>
      </c>
      <c r="G163" s="15">
        <v>0</v>
      </c>
      <c r="H163" s="15">
        <v>0</v>
      </c>
      <c r="I163" s="15">
        <v>1</v>
      </c>
      <c r="J163" s="16">
        <v>0</v>
      </c>
      <c r="K163" s="17">
        <v>3176</v>
      </c>
      <c r="L163" s="18">
        <v>12518</v>
      </c>
      <c r="M163" s="37">
        <f>K163/L163</f>
        <v>0.25371465090270012</v>
      </c>
      <c r="N163" s="19">
        <v>66060</v>
      </c>
      <c r="O163" s="20">
        <v>190786</v>
      </c>
      <c r="P163" s="20">
        <v>247114</v>
      </c>
      <c r="Q163" s="20">
        <v>250445</v>
      </c>
      <c r="R163" s="20">
        <f t="shared" si="29"/>
        <v>-3331</v>
      </c>
      <c r="S163" s="20">
        <f t="shared" si="39"/>
        <v>9342</v>
      </c>
      <c r="T163" s="20">
        <v>88397</v>
      </c>
      <c r="U163" s="38">
        <f t="shared" si="34"/>
        <v>0.34625182141247263</v>
      </c>
      <c r="V163" s="38">
        <f t="shared" si="35"/>
        <v>-1.7459352363380962E-2</v>
      </c>
      <c r="W163" s="38">
        <f t="shared" si="36"/>
        <v>0.46333064270963276</v>
      </c>
      <c r="X163" s="39">
        <f t="shared" si="37"/>
        <v>4.8965857033534954E-2</v>
      </c>
    </row>
    <row r="164" spans="1:24" x14ac:dyDescent="0.35">
      <c r="A164" s="11" t="s">
        <v>69</v>
      </c>
      <c r="B164" s="12">
        <v>2017</v>
      </c>
      <c r="C164" s="13" t="s">
        <v>22</v>
      </c>
      <c r="D164" s="13" t="s">
        <v>23</v>
      </c>
      <c r="E164" s="13" t="s">
        <v>23</v>
      </c>
      <c r="F164" s="14" t="str">
        <f>IF(AND(C164="+",D164="-"),IF(E164="+","growth","maturity"),IF(B152="-","introduction","decline"))</f>
        <v>maturity</v>
      </c>
      <c r="G164" s="15">
        <v>0</v>
      </c>
      <c r="H164" s="15">
        <v>0</v>
      </c>
      <c r="I164" s="15">
        <v>1</v>
      </c>
      <c r="J164" s="16">
        <v>0</v>
      </c>
      <c r="K164" s="18">
        <v>58126</v>
      </c>
      <c r="L164" s="18">
        <v>180641</v>
      </c>
      <c r="M164" s="37">
        <f>K164/L164</f>
        <v>0.32177634091928187</v>
      </c>
      <c r="N164" s="19">
        <v>996954</v>
      </c>
      <c r="O164" s="20">
        <v>1354104</v>
      </c>
      <c r="P164" s="20">
        <v>2184623</v>
      </c>
      <c r="Q164" s="20">
        <v>2399834</v>
      </c>
      <c r="R164" s="20">
        <f t="shared" si="29"/>
        <v>-215211</v>
      </c>
      <c r="S164" s="20">
        <f t="shared" si="39"/>
        <v>122515</v>
      </c>
      <c r="T164" s="20">
        <v>244202</v>
      </c>
      <c r="U164" s="38">
        <f t="shared" si="34"/>
        <v>0.7362462558267312</v>
      </c>
      <c r="V164" s="38">
        <f t="shared" si="35"/>
        <v>-0.15893240105634426</v>
      </c>
      <c r="W164" s="38">
        <f t="shared" si="36"/>
        <v>0.18034213029427576</v>
      </c>
      <c r="X164" s="39">
        <f t="shared" si="37"/>
        <v>9.0476802372639026E-2</v>
      </c>
    </row>
    <row r="165" spans="1:24" x14ac:dyDescent="0.35">
      <c r="A165" s="11" t="s">
        <v>69</v>
      </c>
      <c r="B165" s="12">
        <v>2018</v>
      </c>
      <c r="C165" t="s">
        <v>23</v>
      </c>
      <c r="D165" t="s">
        <v>23</v>
      </c>
      <c r="E165" t="s">
        <v>22</v>
      </c>
      <c r="F165" s="25" t="s">
        <v>27</v>
      </c>
      <c r="G165" s="15">
        <v>1</v>
      </c>
      <c r="H165" s="15">
        <v>0</v>
      </c>
      <c r="I165" s="15">
        <v>0</v>
      </c>
      <c r="J165" s="16">
        <v>0</v>
      </c>
      <c r="K165" s="17">
        <v>66012</v>
      </c>
      <c r="L165" s="18">
        <v>193103</v>
      </c>
      <c r="M165" s="37">
        <f>K165/L165</f>
        <v>0.34184865072008203</v>
      </c>
      <c r="N165" s="19">
        <v>1133297</v>
      </c>
      <c r="O165" s="20">
        <v>1635702</v>
      </c>
      <c r="P165" s="20">
        <f>Q166</f>
        <v>2205541</v>
      </c>
      <c r="Q165" s="20">
        <f>P164</f>
        <v>2184623</v>
      </c>
      <c r="R165" s="20">
        <f t="shared" si="29"/>
        <v>20918</v>
      </c>
      <c r="S165" s="20">
        <f t="shared" si="39"/>
        <v>127091</v>
      </c>
      <c r="T165" s="20">
        <v>279003</v>
      </c>
      <c r="U165" s="38">
        <f t="shared" si="34"/>
        <v>0.6928505314537734</v>
      </c>
      <c r="V165" s="38">
        <f t="shared" si="35"/>
        <v>1.2788392995790187E-2</v>
      </c>
      <c r="W165" s="38">
        <f t="shared" si="36"/>
        <v>0.17057080079378761</v>
      </c>
      <c r="X165" s="39">
        <f t="shared" si="37"/>
        <v>7.769813816942206E-2</v>
      </c>
    </row>
    <row r="166" spans="1:24" x14ac:dyDescent="0.35">
      <c r="A166" s="11" t="s">
        <v>69</v>
      </c>
      <c r="B166" s="12">
        <v>2019</v>
      </c>
      <c r="C166" s="13" t="s">
        <v>22</v>
      </c>
      <c r="D166" s="13" t="s">
        <v>23</v>
      </c>
      <c r="E166" s="13" t="s">
        <v>23</v>
      </c>
      <c r="F166" s="14" t="str">
        <f>IF(AND(C166="+",D166="-"),IF(E166="+","growth","maturity"),IF(B154="-","introduction","decline"))</f>
        <v>maturity</v>
      </c>
      <c r="G166" s="15">
        <v>0</v>
      </c>
      <c r="H166" s="15">
        <v>0</v>
      </c>
      <c r="I166" s="15">
        <v>1</v>
      </c>
      <c r="J166" s="16">
        <v>0</v>
      </c>
      <c r="K166" s="17">
        <v>69334</v>
      </c>
      <c r="L166" s="18">
        <v>181987</v>
      </c>
      <c r="M166" s="37">
        <f>K166/L166</f>
        <v>0.38098325704583297</v>
      </c>
      <c r="N166" s="19">
        <v>800703</v>
      </c>
      <c r="O166" s="20">
        <v>1417704</v>
      </c>
      <c r="P166" s="20">
        <v>1841268</v>
      </c>
      <c r="Q166" s="20">
        <v>2205541</v>
      </c>
      <c r="R166" s="20">
        <f t="shared" si="29"/>
        <v>-364273</v>
      </c>
      <c r="S166" s="20">
        <f t="shared" si="39"/>
        <v>112653</v>
      </c>
      <c r="T166" s="20">
        <v>287489</v>
      </c>
      <c r="U166" s="38">
        <f t="shared" si="34"/>
        <v>0.56478855953005702</v>
      </c>
      <c r="V166" s="38">
        <f t="shared" si="35"/>
        <v>-0.25694573761518624</v>
      </c>
      <c r="W166" s="38">
        <f t="shared" si="36"/>
        <v>0.20278492548515065</v>
      </c>
      <c r="X166" s="39">
        <f t="shared" si="37"/>
        <v>7.9461580132383067E-2</v>
      </c>
    </row>
    <row r="167" spans="1:24" x14ac:dyDescent="0.35">
      <c r="A167" s="11" t="s">
        <v>86</v>
      </c>
      <c r="B167" s="12">
        <v>2017</v>
      </c>
      <c r="C167" t="s">
        <v>22</v>
      </c>
      <c r="D167" t="s">
        <v>23</v>
      </c>
      <c r="E167" t="s">
        <v>23</v>
      </c>
      <c r="F167" s="14" t="str">
        <f t="shared" ref="F167:F169" si="40">IF(AND(C167="+",D167="-"),IF(E167="+","growth","maturity"),IF(B152="-","introduction","decline"))</f>
        <v>maturity</v>
      </c>
      <c r="G167" s="15">
        <v>0</v>
      </c>
      <c r="H167" s="15">
        <v>0</v>
      </c>
      <c r="I167" s="15">
        <v>1</v>
      </c>
      <c r="J167" s="16">
        <v>0</v>
      </c>
      <c r="K167" s="17">
        <v>148090</v>
      </c>
      <c r="L167" s="18">
        <v>681889</v>
      </c>
      <c r="M167" s="37">
        <f>K167/L167</f>
        <v>0.21717610930811321</v>
      </c>
      <c r="N167" s="19">
        <v>262333</v>
      </c>
      <c r="O167" s="20">
        <v>3158198</v>
      </c>
      <c r="P167" s="20">
        <v>2573840</v>
      </c>
      <c r="Q167" s="20">
        <v>2561806</v>
      </c>
      <c r="R167" s="20">
        <f t="shared" ref="R167:R196" si="41">P167-Q167</f>
        <v>12034</v>
      </c>
      <c r="S167" s="20">
        <f t="shared" si="39"/>
        <v>533799</v>
      </c>
      <c r="T167" s="20">
        <v>1215176</v>
      </c>
      <c r="U167" s="38">
        <f t="shared" si="34"/>
        <v>8.3064139740446921E-2</v>
      </c>
      <c r="V167" s="38">
        <f t="shared" si="35"/>
        <v>3.810400741182155E-3</v>
      </c>
      <c r="W167" s="38">
        <f t="shared" si="36"/>
        <v>0.3847687827045676</v>
      </c>
      <c r="X167" s="39">
        <f t="shared" si="37"/>
        <v>0.16902011843462633</v>
      </c>
    </row>
    <row r="168" spans="1:24" x14ac:dyDescent="0.35">
      <c r="A168" s="11" t="s">
        <v>86</v>
      </c>
      <c r="B168" s="12">
        <v>2018</v>
      </c>
      <c r="C168" t="s">
        <v>22</v>
      </c>
      <c r="D168" t="s">
        <v>23</v>
      </c>
      <c r="E168" t="s">
        <v>23</v>
      </c>
      <c r="F168" s="14" t="str">
        <f t="shared" si="40"/>
        <v>maturity</v>
      </c>
      <c r="G168" s="15">
        <v>0</v>
      </c>
      <c r="H168" s="15">
        <v>0</v>
      </c>
      <c r="I168" s="15">
        <v>1</v>
      </c>
      <c r="J168" s="16">
        <v>0</v>
      </c>
      <c r="K168" s="17">
        <v>203988</v>
      </c>
      <c r="L168" s="18">
        <v>867837</v>
      </c>
      <c r="M168" s="37">
        <f>K168/L168</f>
        <v>0.23505335679396017</v>
      </c>
      <c r="N168" s="19">
        <v>435014</v>
      </c>
      <c r="O168" s="20">
        <v>3337628</v>
      </c>
      <c r="P168" s="20">
        <f>Q169</f>
        <v>2763292</v>
      </c>
      <c r="Q168" s="20">
        <f>P167</f>
        <v>2573840</v>
      </c>
      <c r="R168" s="20">
        <f t="shared" si="41"/>
        <v>189452</v>
      </c>
      <c r="S168" s="20">
        <f t="shared" si="39"/>
        <v>663849</v>
      </c>
      <c r="T168" s="20">
        <v>1553362</v>
      </c>
      <c r="U168" s="38">
        <f t="shared" si="34"/>
        <v>0.13033627474362031</v>
      </c>
      <c r="V168" s="38">
        <f t="shared" si="35"/>
        <v>5.6762467237211574E-2</v>
      </c>
      <c r="W168" s="38">
        <f t="shared" si="36"/>
        <v>0.46540896708680535</v>
      </c>
      <c r="X168" s="39">
        <f t="shared" si="37"/>
        <v>0.19889843925086917</v>
      </c>
    </row>
    <row r="169" spans="1:24" x14ac:dyDescent="0.35">
      <c r="A169" s="11" t="s">
        <v>86</v>
      </c>
      <c r="B169" s="12">
        <v>2019</v>
      </c>
      <c r="C169" t="s">
        <v>22</v>
      </c>
      <c r="D169" t="s">
        <v>23</v>
      </c>
      <c r="E169" t="s">
        <v>23</v>
      </c>
      <c r="F169" s="14" t="str">
        <f t="shared" si="40"/>
        <v>maturity</v>
      </c>
      <c r="G169" s="15">
        <v>0</v>
      </c>
      <c r="H169" s="15">
        <v>0</v>
      </c>
      <c r="I169" s="15">
        <v>1</v>
      </c>
      <c r="J169" s="16">
        <v>0</v>
      </c>
      <c r="K169" s="17">
        <v>266146</v>
      </c>
      <c r="L169" s="18">
        <v>1073835</v>
      </c>
      <c r="M169" s="37">
        <f>K169/L169</f>
        <v>0.24784627060954428</v>
      </c>
      <c r="N169" s="19">
        <v>472191</v>
      </c>
      <c r="O169" s="20">
        <v>3536898</v>
      </c>
      <c r="P169" s="20">
        <v>3067434</v>
      </c>
      <c r="Q169" s="20">
        <v>2763292</v>
      </c>
      <c r="R169" s="20">
        <f t="shared" si="41"/>
        <v>304142</v>
      </c>
      <c r="S169" s="20">
        <f t="shared" si="39"/>
        <v>807689</v>
      </c>
      <c r="T169" s="20">
        <v>1593059</v>
      </c>
      <c r="U169" s="38">
        <f t="shared" si="34"/>
        <v>0.13350427408423993</v>
      </c>
      <c r="V169" s="38">
        <f t="shared" si="35"/>
        <v>8.5991170794294886E-2</v>
      </c>
      <c r="W169" s="38">
        <f t="shared" si="36"/>
        <v>0.45041134915397618</v>
      </c>
      <c r="X169" s="39">
        <f t="shared" si="37"/>
        <v>0.22836084048790778</v>
      </c>
    </row>
    <row r="170" spans="1:24" x14ac:dyDescent="0.35">
      <c r="A170" s="11" t="s">
        <v>32</v>
      </c>
      <c r="B170" s="12">
        <v>2017</v>
      </c>
      <c r="C170" t="s">
        <v>22</v>
      </c>
      <c r="D170" t="s">
        <v>23</v>
      </c>
      <c r="E170" t="s">
        <v>23</v>
      </c>
      <c r="F170" s="14" t="str">
        <f t="shared" ref="F170:F172" si="42">IF(AND(C170="+",D170="-"),IF(E170="+","growth","maturity"),IF(B161="-","introduction","decline"))</f>
        <v>maturity</v>
      </c>
      <c r="G170" s="15">
        <v>0</v>
      </c>
      <c r="H170" s="15">
        <v>0</v>
      </c>
      <c r="I170" s="15">
        <v>1</v>
      </c>
      <c r="J170" s="16">
        <v>0</v>
      </c>
      <c r="K170" s="17">
        <v>186750</v>
      </c>
      <c r="L170" s="18">
        <v>744090</v>
      </c>
      <c r="M170" s="37">
        <f>K170/L170</f>
        <v>0.25097770430996252</v>
      </c>
      <c r="N170" s="19">
        <v>2352891</v>
      </c>
      <c r="O170" s="20">
        <v>7343900</v>
      </c>
      <c r="P170" s="20">
        <v>9565462</v>
      </c>
      <c r="Q170" s="20">
        <v>9138238</v>
      </c>
      <c r="R170" s="20">
        <f t="shared" si="41"/>
        <v>427224</v>
      </c>
      <c r="S170" s="20">
        <f t="shared" si="39"/>
        <v>557340</v>
      </c>
      <c r="T170" s="20">
        <v>1984179</v>
      </c>
      <c r="U170" s="38">
        <f t="shared" si="34"/>
        <v>0.32038712400767982</v>
      </c>
      <c r="V170" s="38">
        <f t="shared" si="35"/>
        <v>5.8173994743937148E-2</v>
      </c>
      <c r="W170" s="38">
        <f t="shared" si="36"/>
        <v>0.27018055801413415</v>
      </c>
      <c r="X170" s="39">
        <f t="shared" si="37"/>
        <v>7.5891556257574308E-2</v>
      </c>
    </row>
    <row r="171" spans="1:24" x14ac:dyDescent="0.35">
      <c r="A171" s="11" t="s">
        <v>32</v>
      </c>
      <c r="B171" s="12">
        <v>2018</v>
      </c>
      <c r="C171" t="s">
        <v>22</v>
      </c>
      <c r="D171" t="s">
        <v>23</v>
      </c>
      <c r="E171" t="s">
        <v>23</v>
      </c>
      <c r="F171" s="14" t="str">
        <f t="shared" si="42"/>
        <v>maturity</v>
      </c>
      <c r="G171" s="15">
        <v>0</v>
      </c>
      <c r="H171" s="15">
        <v>0</v>
      </c>
      <c r="I171" s="15">
        <v>1</v>
      </c>
      <c r="J171" s="16">
        <v>0</v>
      </c>
      <c r="K171" s="17">
        <v>187322</v>
      </c>
      <c r="L171" s="18">
        <v>727700</v>
      </c>
      <c r="M171" s="37">
        <f>K171/L171</f>
        <v>0.257416517795795</v>
      </c>
      <c r="N171" s="19">
        <v>2437126</v>
      </c>
      <c r="O171" s="20">
        <v>7869975</v>
      </c>
      <c r="P171" s="20">
        <f>Q172</f>
        <v>6246536</v>
      </c>
      <c r="Q171" s="20">
        <f>P170</f>
        <v>9565462</v>
      </c>
      <c r="R171" s="20">
        <f t="shared" si="41"/>
        <v>-3318926</v>
      </c>
      <c r="S171" s="20">
        <f t="shared" si="39"/>
        <v>540378</v>
      </c>
      <c r="T171" s="20">
        <v>2271379</v>
      </c>
      <c r="U171" s="38">
        <f t="shared" si="34"/>
        <v>0.30967391891333834</v>
      </c>
      <c r="V171" s="38">
        <f t="shared" si="35"/>
        <v>-0.42172001817032456</v>
      </c>
      <c r="W171" s="38">
        <f t="shared" si="36"/>
        <v>0.28861324210051492</v>
      </c>
      <c r="X171" s="39">
        <f t="shared" si="37"/>
        <v>6.8663242259346446E-2</v>
      </c>
    </row>
    <row r="172" spans="1:24" x14ac:dyDescent="0.35">
      <c r="A172" s="11" t="s">
        <v>32</v>
      </c>
      <c r="B172" s="12">
        <v>2019</v>
      </c>
      <c r="C172" t="s">
        <v>22</v>
      </c>
      <c r="D172" t="s">
        <v>23</v>
      </c>
      <c r="E172" t="s">
        <v>23</v>
      </c>
      <c r="F172" s="14" t="str">
        <f t="shared" si="42"/>
        <v>maturity</v>
      </c>
      <c r="G172" s="15">
        <v>0</v>
      </c>
      <c r="H172" s="15">
        <v>0</v>
      </c>
      <c r="I172" s="15">
        <v>1</v>
      </c>
      <c r="J172" s="16">
        <v>0</v>
      </c>
      <c r="K172" s="17">
        <v>201065</v>
      </c>
      <c r="L172" s="18">
        <v>796220</v>
      </c>
      <c r="M172" s="37">
        <f>K172/L172</f>
        <v>0.25252442792193114</v>
      </c>
      <c r="N172" s="19">
        <v>2581733</v>
      </c>
      <c r="O172" s="20">
        <v>8372769</v>
      </c>
      <c r="P172" s="20">
        <v>6752312</v>
      </c>
      <c r="Q172" s="20">
        <v>6246536</v>
      </c>
      <c r="R172" s="20">
        <f t="shared" si="41"/>
        <v>505776</v>
      </c>
      <c r="S172" s="20">
        <f t="shared" si="39"/>
        <v>595155</v>
      </c>
      <c r="T172" s="20">
        <v>2370214</v>
      </c>
      <c r="U172" s="38">
        <f t="shared" si="34"/>
        <v>0.30834876729550281</v>
      </c>
      <c r="V172" s="38">
        <f t="shared" si="35"/>
        <v>6.0407255950809105E-2</v>
      </c>
      <c r="W172" s="38">
        <f t="shared" si="36"/>
        <v>0.28308603760595807</v>
      </c>
      <c r="X172" s="39">
        <f t="shared" si="37"/>
        <v>7.1082219036497959E-2</v>
      </c>
    </row>
    <row r="173" spans="1:24" x14ac:dyDescent="0.35">
      <c r="A173" s="11" t="s">
        <v>54</v>
      </c>
      <c r="B173" s="12">
        <v>2017</v>
      </c>
      <c r="C173" s="13" t="s">
        <v>22</v>
      </c>
      <c r="D173" s="13" t="s">
        <v>23</v>
      </c>
      <c r="E173" s="13" t="s">
        <v>23</v>
      </c>
      <c r="F173" s="28" t="s">
        <v>83</v>
      </c>
      <c r="G173" s="29">
        <v>0</v>
      </c>
      <c r="H173" s="15">
        <v>0</v>
      </c>
      <c r="I173" s="15">
        <v>1</v>
      </c>
      <c r="J173" s="15">
        <v>0</v>
      </c>
      <c r="K173" s="18">
        <v>12853</v>
      </c>
      <c r="L173" s="18">
        <v>51095</v>
      </c>
      <c r="M173" s="37">
        <f>K173/L173</f>
        <v>0.25155103239064486</v>
      </c>
      <c r="N173" s="20">
        <f>(244888+172337)</f>
        <v>417225</v>
      </c>
      <c r="O173" s="20">
        <v>840236</v>
      </c>
      <c r="P173" s="20">
        <v>814490</v>
      </c>
      <c r="Q173" s="20">
        <v>887663</v>
      </c>
      <c r="R173" s="20">
        <f t="shared" si="41"/>
        <v>-73173</v>
      </c>
      <c r="S173" s="20">
        <f t="shared" si="39"/>
        <v>38242</v>
      </c>
      <c r="T173" s="20">
        <v>478184</v>
      </c>
      <c r="U173" s="38">
        <f t="shared" si="34"/>
        <v>0.49655691972255411</v>
      </c>
      <c r="V173" s="38">
        <f t="shared" si="35"/>
        <v>-8.7086247197216027E-2</v>
      </c>
      <c r="W173" s="38">
        <f t="shared" si="36"/>
        <v>0.56910677476328075</v>
      </c>
      <c r="X173" s="39">
        <f t="shared" si="37"/>
        <v>4.5513403377146419E-2</v>
      </c>
    </row>
    <row r="174" spans="1:24" x14ac:dyDescent="0.35">
      <c r="A174" s="11" t="s">
        <v>54</v>
      </c>
      <c r="B174" s="12">
        <v>2018</v>
      </c>
      <c r="C174" s="13" t="s">
        <v>22</v>
      </c>
      <c r="D174" s="13" t="s">
        <v>23</v>
      </c>
      <c r="E174" s="13" t="s">
        <v>23</v>
      </c>
      <c r="F174" s="25" t="s">
        <v>83</v>
      </c>
      <c r="G174" s="30">
        <v>0</v>
      </c>
      <c r="H174" s="30">
        <v>0</v>
      </c>
      <c r="I174" s="30">
        <v>1</v>
      </c>
      <c r="J174" s="31">
        <v>0</v>
      </c>
      <c r="K174" s="32">
        <v>17102</v>
      </c>
      <c r="L174" s="33">
        <v>70060</v>
      </c>
      <c r="M174" s="37">
        <f>K174/L174</f>
        <v>0.24410505281187553</v>
      </c>
      <c r="N174" s="34">
        <v>399361</v>
      </c>
      <c r="O174" s="35">
        <v>881275</v>
      </c>
      <c r="P174" s="35">
        <v>804302</v>
      </c>
      <c r="Q174" s="35">
        <f>P173</f>
        <v>814490</v>
      </c>
      <c r="R174" s="35">
        <f t="shared" si="41"/>
        <v>-10188</v>
      </c>
      <c r="S174" s="20">
        <f t="shared" si="39"/>
        <v>52958</v>
      </c>
      <c r="T174" s="35">
        <v>447249</v>
      </c>
      <c r="U174" s="40">
        <f t="shared" si="34"/>
        <v>0.45316274715610905</v>
      </c>
      <c r="V174" s="40">
        <f t="shared" si="35"/>
        <v>-1.1560523105727498E-2</v>
      </c>
      <c r="W174" s="40">
        <f t="shared" si="36"/>
        <v>0.50750219851919098</v>
      </c>
      <c r="X174" s="39">
        <f t="shared" si="37"/>
        <v>6.0092479645967492E-2</v>
      </c>
    </row>
    <row r="175" spans="1:24" x14ac:dyDescent="0.35">
      <c r="A175" s="11" t="s">
        <v>54</v>
      </c>
      <c r="B175" s="12">
        <v>2019</v>
      </c>
      <c r="C175" s="13" t="s">
        <v>22</v>
      </c>
      <c r="D175" s="13" t="s">
        <v>23</v>
      </c>
      <c r="E175" s="13" t="s">
        <v>23</v>
      </c>
      <c r="F175" s="25" t="s">
        <v>83</v>
      </c>
      <c r="G175" s="15">
        <v>0</v>
      </c>
      <c r="H175" s="15">
        <v>0</v>
      </c>
      <c r="I175" s="15">
        <v>1</v>
      </c>
      <c r="J175" s="16">
        <v>0</v>
      </c>
      <c r="K175" s="17">
        <v>26294</v>
      </c>
      <c r="L175" s="18">
        <v>110179</v>
      </c>
      <c r="M175" s="37">
        <f>K175/L175</f>
        <v>0.2386480182248886</v>
      </c>
      <c r="N175" s="19">
        <v>254438</v>
      </c>
      <c r="O175" s="20">
        <v>822375</v>
      </c>
      <c r="P175" s="20">
        <v>834330</v>
      </c>
      <c r="Q175" s="20">
        <v>804302</v>
      </c>
      <c r="R175" s="20">
        <f t="shared" si="41"/>
        <v>30028</v>
      </c>
      <c r="S175" s="20">
        <f t="shared" si="39"/>
        <v>83885</v>
      </c>
      <c r="T175" s="20">
        <v>405448</v>
      </c>
      <c r="U175" s="38">
        <f t="shared" si="34"/>
        <v>0.30939413284693723</v>
      </c>
      <c r="V175" s="38">
        <f t="shared" si="35"/>
        <v>3.6513755889952877E-2</v>
      </c>
      <c r="W175" s="38">
        <f t="shared" si="36"/>
        <v>0.49302082383340934</v>
      </c>
      <c r="X175" s="39">
        <f t="shared" si="37"/>
        <v>0.10200334397324821</v>
      </c>
    </row>
    <row r="176" spans="1:24" x14ac:dyDescent="0.35">
      <c r="A176" s="11" t="s">
        <v>81</v>
      </c>
      <c r="B176" s="12">
        <v>2017</v>
      </c>
      <c r="C176" s="13" t="s">
        <v>22</v>
      </c>
      <c r="D176" t="s">
        <v>23</v>
      </c>
      <c r="E176" t="s">
        <v>22</v>
      </c>
      <c r="F176" s="14" t="str">
        <f t="shared" ref="F176:F177" si="43">IF(AND(C176="+",D176="-"),IF(E176="+","growth","maturity"),IF(B167="-","introduction","decline"))</f>
        <v>growth</v>
      </c>
      <c r="G176" s="15">
        <v>0</v>
      </c>
      <c r="H176" s="15">
        <v>1</v>
      </c>
      <c r="I176" s="15">
        <v>0</v>
      </c>
      <c r="J176" s="16">
        <v>0</v>
      </c>
      <c r="K176" s="23">
        <v>-6967</v>
      </c>
      <c r="L176" s="18">
        <v>-31658</v>
      </c>
      <c r="M176" s="37">
        <f>K176/L176</f>
        <v>0.2200707562069619</v>
      </c>
      <c r="N176" s="19">
        <v>367927</v>
      </c>
      <c r="O176" s="20">
        <v>780669</v>
      </c>
      <c r="P176" s="20">
        <v>731577</v>
      </c>
      <c r="Q176" s="20">
        <v>685443</v>
      </c>
      <c r="R176" s="20">
        <f t="shared" si="41"/>
        <v>46134</v>
      </c>
      <c r="S176" s="20">
        <f t="shared" si="39"/>
        <v>-24691</v>
      </c>
      <c r="T176" s="20">
        <v>151096</v>
      </c>
      <c r="U176" s="38">
        <f t="shared" si="34"/>
        <v>0.47129705419326245</v>
      </c>
      <c r="V176" s="38">
        <f t="shared" si="35"/>
        <v>5.9095468117729796E-2</v>
      </c>
      <c r="W176" s="38">
        <f t="shared" si="36"/>
        <v>0.19354681689678979</v>
      </c>
      <c r="X176" s="39">
        <f t="shared" si="37"/>
        <v>-3.1628001111866873E-2</v>
      </c>
    </row>
    <row r="177" spans="1:24" x14ac:dyDescent="0.35">
      <c r="A177" s="11" t="s">
        <v>81</v>
      </c>
      <c r="B177" s="12">
        <v>2018</v>
      </c>
      <c r="C177" t="s">
        <v>22</v>
      </c>
      <c r="D177" t="s">
        <v>23</v>
      </c>
      <c r="E177" t="s">
        <v>22</v>
      </c>
      <c r="F177" s="14" t="str">
        <f t="shared" si="43"/>
        <v>growth</v>
      </c>
      <c r="G177" s="15">
        <v>0</v>
      </c>
      <c r="H177" s="15">
        <v>1</v>
      </c>
      <c r="I177" s="15">
        <v>0</v>
      </c>
      <c r="J177" s="16">
        <v>0</v>
      </c>
      <c r="K177" s="23">
        <v>-41024</v>
      </c>
      <c r="L177" s="18">
        <v>-155155</v>
      </c>
      <c r="M177" s="37">
        <f>K177/L177</f>
        <v>0.26440656118075473</v>
      </c>
      <c r="N177" s="19">
        <v>347517</v>
      </c>
      <c r="O177" s="20">
        <v>648016</v>
      </c>
      <c r="P177" s="20">
        <f>Q178</f>
        <v>502517</v>
      </c>
      <c r="Q177" s="20">
        <f>P176</f>
        <v>731577</v>
      </c>
      <c r="R177" s="20">
        <f t="shared" si="41"/>
        <v>-229060</v>
      </c>
      <c r="S177" s="20">
        <f t="shared" si="39"/>
        <v>-114131</v>
      </c>
      <c r="T177" s="20">
        <v>134332</v>
      </c>
      <c r="U177" s="38">
        <f t="shared" si="34"/>
        <v>0.53627842522406854</v>
      </c>
      <c r="V177" s="38">
        <f t="shared" si="35"/>
        <v>-0.35347892644626061</v>
      </c>
      <c r="W177" s="38">
        <f t="shared" si="36"/>
        <v>0.20729735068269919</v>
      </c>
      <c r="X177" s="39">
        <f t="shared" si="37"/>
        <v>-0.17612373768548925</v>
      </c>
    </row>
    <row r="178" spans="1:24" x14ac:dyDescent="0.35">
      <c r="A178" s="11" t="s">
        <v>81</v>
      </c>
      <c r="B178" s="12">
        <v>2019</v>
      </c>
      <c r="C178" t="s">
        <v>23</v>
      </c>
      <c r="D178" t="s">
        <v>23</v>
      </c>
      <c r="E178" t="s">
        <v>22</v>
      </c>
      <c r="F178" s="25" t="s">
        <v>27</v>
      </c>
      <c r="G178" s="15">
        <v>1</v>
      </c>
      <c r="H178" s="15">
        <v>0</v>
      </c>
      <c r="I178" s="15">
        <v>0</v>
      </c>
      <c r="J178" s="16">
        <v>0</v>
      </c>
      <c r="K178" s="23">
        <v>-21317</v>
      </c>
      <c r="L178" s="18">
        <v>-88263</v>
      </c>
      <c r="M178" s="37">
        <f>K178/L178</f>
        <v>0.24151683038192673</v>
      </c>
      <c r="N178" s="19">
        <v>355892</v>
      </c>
      <c r="O178" s="20">
        <v>591063</v>
      </c>
      <c r="P178" s="20">
        <v>537567</v>
      </c>
      <c r="Q178" s="20">
        <v>502517</v>
      </c>
      <c r="R178" s="20">
        <f t="shared" si="41"/>
        <v>35050</v>
      </c>
      <c r="S178" s="20">
        <f t="shared" si="39"/>
        <v>-66946</v>
      </c>
      <c r="T178" s="20">
        <v>131463</v>
      </c>
      <c r="U178" s="38">
        <f t="shared" si="34"/>
        <v>0.60212193962403326</v>
      </c>
      <c r="V178" s="38">
        <f t="shared" si="35"/>
        <v>5.9299939261973765E-2</v>
      </c>
      <c r="W178" s="38">
        <f t="shared" si="36"/>
        <v>0.22241791484156512</v>
      </c>
      <c r="X178" s="39">
        <f t="shared" si="37"/>
        <v>-0.11326372992388291</v>
      </c>
    </row>
    <row r="179" spans="1:24" x14ac:dyDescent="0.35">
      <c r="A179" s="11" t="s">
        <v>70</v>
      </c>
      <c r="B179" s="12">
        <v>2017</v>
      </c>
      <c r="C179" t="s">
        <v>23</v>
      </c>
      <c r="D179" t="s">
        <v>23</v>
      </c>
      <c r="E179" t="s">
        <v>22</v>
      </c>
      <c r="F179" s="14" t="s">
        <v>27</v>
      </c>
      <c r="G179" s="15">
        <v>1</v>
      </c>
      <c r="H179" s="15">
        <v>0</v>
      </c>
      <c r="I179" s="15">
        <v>0</v>
      </c>
      <c r="J179" s="16">
        <v>0</v>
      </c>
      <c r="K179" s="23">
        <v>-72</v>
      </c>
      <c r="L179" s="18">
        <v>-1355</v>
      </c>
      <c r="M179" s="37">
        <f>K179/L179</f>
        <v>5.3136531365313655E-2</v>
      </c>
      <c r="N179" s="19">
        <v>130623</v>
      </c>
      <c r="O179" s="20">
        <v>497354</v>
      </c>
      <c r="P179" s="20">
        <v>344678</v>
      </c>
      <c r="Q179" s="20">
        <v>344361</v>
      </c>
      <c r="R179" s="20">
        <f t="shared" si="41"/>
        <v>317</v>
      </c>
      <c r="S179" s="20">
        <f t="shared" si="39"/>
        <v>-1283</v>
      </c>
      <c r="T179" s="20">
        <v>62835</v>
      </c>
      <c r="U179" s="38">
        <f t="shared" si="34"/>
        <v>0.26263586901884772</v>
      </c>
      <c r="V179" s="38">
        <f t="shared" si="35"/>
        <v>6.3737297779850968E-4</v>
      </c>
      <c r="W179" s="38">
        <f t="shared" si="36"/>
        <v>0.12633858378539228</v>
      </c>
      <c r="X179" s="39">
        <f t="shared" si="37"/>
        <v>-2.5796515158217287E-3</v>
      </c>
    </row>
    <row r="180" spans="1:24" x14ac:dyDescent="0.35">
      <c r="A180" s="11" t="s">
        <v>70</v>
      </c>
      <c r="B180" s="12">
        <v>2018</v>
      </c>
      <c r="C180" t="s">
        <v>23</v>
      </c>
      <c r="D180" t="s">
        <v>23</v>
      </c>
      <c r="E180" t="s">
        <v>23</v>
      </c>
      <c r="F180" s="22" t="s">
        <v>25</v>
      </c>
      <c r="G180" s="15">
        <v>0</v>
      </c>
      <c r="H180" s="15">
        <v>0</v>
      </c>
      <c r="I180" s="15">
        <v>0</v>
      </c>
      <c r="J180" s="16">
        <v>1</v>
      </c>
      <c r="K180" s="17">
        <v>4133</v>
      </c>
      <c r="L180" s="18">
        <v>1877</v>
      </c>
      <c r="M180" s="37">
        <f>K180/L180</f>
        <v>2.2019179541822056</v>
      </c>
      <c r="N180" s="19">
        <v>143913</v>
      </c>
      <c r="O180" s="20">
        <v>611887</v>
      </c>
      <c r="P180" s="20">
        <f>Q181</f>
        <v>300572</v>
      </c>
      <c r="Q180" s="20">
        <f>P179</f>
        <v>344678</v>
      </c>
      <c r="R180" s="20">
        <f t="shared" si="41"/>
        <v>-44106</v>
      </c>
      <c r="S180" s="20">
        <f t="shared" si="39"/>
        <v>-2256</v>
      </c>
      <c r="T180" s="20">
        <v>59744</v>
      </c>
      <c r="U180" s="38">
        <f t="shared" si="34"/>
        <v>0.23519538738361823</v>
      </c>
      <c r="V180" s="38">
        <f t="shared" si="35"/>
        <v>-7.2081936697462115E-2</v>
      </c>
      <c r="W180" s="38">
        <f t="shared" si="36"/>
        <v>9.7638943138193823E-2</v>
      </c>
      <c r="X180" s="39">
        <f t="shared" si="37"/>
        <v>-3.6869552711530072E-3</v>
      </c>
    </row>
    <row r="181" spans="1:24" x14ac:dyDescent="0.35">
      <c r="A181" s="11" t="s">
        <v>70</v>
      </c>
      <c r="B181" s="12">
        <v>2019</v>
      </c>
      <c r="C181" t="s">
        <v>23</v>
      </c>
      <c r="D181" t="s">
        <v>22</v>
      </c>
      <c r="E181" t="s">
        <v>23</v>
      </c>
      <c r="F181" s="14" t="str">
        <f t="shared" ref="F181" si="44">IF(AND(C181="+",D181="-"),IF(E181="+","growth","maturity"),IF(B166="-","introduction","decline"))</f>
        <v>decline</v>
      </c>
      <c r="G181" s="15">
        <v>0</v>
      </c>
      <c r="H181" s="15">
        <v>0</v>
      </c>
      <c r="I181" s="15">
        <v>0</v>
      </c>
      <c r="J181" s="16">
        <v>0</v>
      </c>
      <c r="K181" s="17">
        <v>2297</v>
      </c>
      <c r="L181" s="18">
        <v>2429</v>
      </c>
      <c r="M181" s="37">
        <f>K181/L181</f>
        <v>0.94565664882667766</v>
      </c>
      <c r="N181" s="19">
        <v>164121</v>
      </c>
      <c r="O181" s="20">
        <v>532762</v>
      </c>
      <c r="P181" s="20">
        <v>305224</v>
      </c>
      <c r="Q181" s="20">
        <v>300572</v>
      </c>
      <c r="R181" s="20">
        <f t="shared" si="41"/>
        <v>4652</v>
      </c>
      <c r="S181" s="20">
        <f t="shared" si="39"/>
        <v>132</v>
      </c>
      <c r="T181" s="20">
        <v>54872</v>
      </c>
      <c r="U181" s="38">
        <f t="shared" si="34"/>
        <v>0.30805688093370021</v>
      </c>
      <c r="V181" s="38">
        <f t="shared" si="35"/>
        <v>8.7318539985959953E-3</v>
      </c>
      <c r="W181" s="38">
        <f t="shared" si="36"/>
        <v>0.10299533375128106</v>
      </c>
      <c r="X181" s="39">
        <f t="shared" si="37"/>
        <v>2.4776541870478753E-4</v>
      </c>
    </row>
    <row r="182" spans="1:24" x14ac:dyDescent="0.35">
      <c r="A182" s="11" t="s">
        <v>87</v>
      </c>
      <c r="B182" s="12">
        <v>2017</v>
      </c>
      <c r="C182" t="s">
        <v>22</v>
      </c>
      <c r="D182" t="s">
        <v>23</v>
      </c>
      <c r="E182" t="s">
        <v>23</v>
      </c>
      <c r="F182" s="14" t="str">
        <f>IF(AND(C182="+",D182="-"),IF(E182="+","growth","maturity"),IF(#REF!="-","introduction","decline"))</f>
        <v>maturity</v>
      </c>
      <c r="G182" s="15">
        <v>0</v>
      </c>
      <c r="H182" s="15">
        <v>0</v>
      </c>
      <c r="I182" s="15">
        <v>1</v>
      </c>
      <c r="J182" s="16">
        <v>0</v>
      </c>
      <c r="K182" s="17">
        <v>63956</v>
      </c>
      <c r="L182" s="18">
        <v>243083</v>
      </c>
      <c r="M182" s="37">
        <f>K182/L182</f>
        <v>0.26310354899355365</v>
      </c>
      <c r="N182" s="19">
        <f>259806+243674</f>
        <v>503480</v>
      </c>
      <c r="O182" s="20">
        <v>2361807</v>
      </c>
      <c r="P182" s="20">
        <v>2706394</v>
      </c>
      <c r="Q182" s="20">
        <v>2526776</v>
      </c>
      <c r="R182" s="20">
        <f t="shared" si="41"/>
        <v>179618</v>
      </c>
      <c r="S182" s="20">
        <f t="shared" si="39"/>
        <v>179127</v>
      </c>
      <c r="T182" s="20">
        <v>964642</v>
      </c>
      <c r="U182" s="38">
        <f t="shared" si="34"/>
        <v>0.21317575906922115</v>
      </c>
      <c r="V182" s="38">
        <f t="shared" si="35"/>
        <v>7.6051091388923825E-2</v>
      </c>
      <c r="W182" s="38">
        <f t="shared" si="36"/>
        <v>0.40843388134593556</v>
      </c>
      <c r="X182" s="39">
        <f t="shared" si="37"/>
        <v>7.5843199719536777E-2</v>
      </c>
    </row>
    <row r="183" spans="1:24" x14ac:dyDescent="0.35">
      <c r="A183" s="11" t="s">
        <v>87</v>
      </c>
      <c r="B183" s="12">
        <v>2018</v>
      </c>
      <c r="C183" t="s">
        <v>22</v>
      </c>
      <c r="D183" t="s">
        <v>23</v>
      </c>
      <c r="E183" t="s">
        <v>23</v>
      </c>
      <c r="F183" s="14" t="str">
        <f>IF(AND(C183="+",D183="-"),IF(E183="+","growth","maturity"),IF(#REF!="-","introduction","decline"))</f>
        <v>maturity</v>
      </c>
      <c r="G183" s="15">
        <v>0</v>
      </c>
      <c r="H183" s="15">
        <v>0</v>
      </c>
      <c r="I183" s="15">
        <v>1</v>
      </c>
      <c r="J183" s="16">
        <v>0</v>
      </c>
      <c r="K183" s="17">
        <v>61576</v>
      </c>
      <c r="L183" s="18">
        <v>234625</v>
      </c>
      <c r="M183" s="37">
        <f>K183/L183</f>
        <v>0.26244432605221096</v>
      </c>
      <c r="N183" s="19">
        <v>472680</v>
      </c>
      <c r="O183" s="20">
        <v>2445143</v>
      </c>
      <c r="P183" s="20">
        <f>Q184</f>
        <v>2648754</v>
      </c>
      <c r="Q183" s="20">
        <f>P182</f>
        <v>2706394</v>
      </c>
      <c r="R183" s="20">
        <f t="shared" si="41"/>
        <v>-57640</v>
      </c>
      <c r="S183" s="20">
        <f t="shared" si="39"/>
        <v>173049</v>
      </c>
      <c r="T183" s="20">
        <v>998708</v>
      </c>
      <c r="U183" s="38">
        <f t="shared" si="34"/>
        <v>0.19331384708379018</v>
      </c>
      <c r="V183" s="38">
        <f t="shared" si="35"/>
        <v>-2.3573263404226257E-2</v>
      </c>
      <c r="W183" s="38">
        <f t="shared" si="36"/>
        <v>0.40844564101158909</v>
      </c>
      <c r="X183" s="39">
        <f t="shared" si="37"/>
        <v>7.0772547863253807E-2</v>
      </c>
    </row>
    <row r="184" spans="1:24" x14ac:dyDescent="0.35">
      <c r="A184" s="11" t="s">
        <v>87</v>
      </c>
      <c r="B184" s="12">
        <v>2019</v>
      </c>
      <c r="C184" t="s">
        <v>22</v>
      </c>
      <c r="D184" t="s">
        <v>23</v>
      </c>
      <c r="E184" t="s">
        <v>23</v>
      </c>
      <c r="F184" s="14" t="str">
        <f>IF(AND(C184="+",D184="-"),IF(E184="+","growth","maturity"),IF(#REF!="-","introduction","decline"))</f>
        <v>maturity</v>
      </c>
      <c r="G184" s="15">
        <v>0</v>
      </c>
      <c r="H184" s="15">
        <v>0</v>
      </c>
      <c r="I184" s="15">
        <v>1</v>
      </c>
      <c r="J184" s="16">
        <v>0</v>
      </c>
      <c r="K184" s="17">
        <v>55843</v>
      </c>
      <c r="L184" s="18">
        <v>200992</v>
      </c>
      <c r="M184" s="37">
        <f>K184/L184</f>
        <v>0.27783692883298838</v>
      </c>
      <c r="N184" s="19">
        <v>532048</v>
      </c>
      <c r="O184" s="20">
        <v>2551192</v>
      </c>
      <c r="P184" s="20">
        <v>2804151</v>
      </c>
      <c r="Q184" s="20">
        <v>2648754</v>
      </c>
      <c r="R184" s="20">
        <f t="shared" si="41"/>
        <v>155397</v>
      </c>
      <c r="S184" s="20">
        <f t="shared" si="39"/>
        <v>145149</v>
      </c>
      <c r="T184" s="20">
        <v>938300</v>
      </c>
      <c r="U184" s="38">
        <f t="shared" si="34"/>
        <v>0.20854878817431224</v>
      </c>
      <c r="V184" s="38">
        <f t="shared" si="35"/>
        <v>6.091152684705816E-2</v>
      </c>
      <c r="W184" s="38">
        <f t="shared" si="36"/>
        <v>0.36778886105005032</v>
      </c>
      <c r="X184" s="39">
        <f t="shared" si="37"/>
        <v>5.6894581042900731E-2</v>
      </c>
    </row>
    <row r="185" spans="1:24" x14ac:dyDescent="0.35">
      <c r="A185" s="11" t="s">
        <v>60</v>
      </c>
      <c r="B185" s="12">
        <v>2017</v>
      </c>
      <c r="C185" t="s">
        <v>22</v>
      </c>
      <c r="D185" t="s">
        <v>23</v>
      </c>
      <c r="E185" t="s">
        <v>23</v>
      </c>
      <c r="F185" s="14" t="str">
        <f>IF(AND(C185="+",D185="-"),IF(E185="+","growth","maturity"),IF(B173="-","introduction","decline"))</f>
        <v>maturity</v>
      </c>
      <c r="G185" s="15">
        <v>0</v>
      </c>
      <c r="H185" s="15">
        <v>0</v>
      </c>
      <c r="I185" s="15">
        <v>1</v>
      </c>
      <c r="J185" s="16">
        <v>0</v>
      </c>
      <c r="K185" s="17">
        <v>2367099</v>
      </c>
      <c r="L185" s="18">
        <v>9371661</v>
      </c>
      <c r="M185" s="37">
        <f>K185/L185</f>
        <v>0.2525805190776747</v>
      </c>
      <c r="N185" s="19">
        <v>13733025</v>
      </c>
      <c r="O185" s="20">
        <v>18906413</v>
      </c>
      <c r="P185" s="20">
        <v>41204510</v>
      </c>
      <c r="Q185" s="20">
        <v>40053732</v>
      </c>
      <c r="R185" s="20">
        <f t="shared" si="41"/>
        <v>1150778</v>
      </c>
      <c r="S185" s="20">
        <f t="shared" si="39"/>
        <v>7004562</v>
      </c>
      <c r="T185" s="20">
        <v>10422133</v>
      </c>
      <c r="U185" s="38">
        <f t="shared" si="34"/>
        <v>0.72636861365505978</v>
      </c>
      <c r="V185" s="38">
        <f t="shared" si="35"/>
        <v>6.0867071929508784E-2</v>
      </c>
      <c r="W185" s="38">
        <f t="shared" si="36"/>
        <v>0.55124856311982606</v>
      </c>
      <c r="X185" s="39">
        <f t="shared" si="37"/>
        <v>0.37048603561130289</v>
      </c>
    </row>
    <row r="186" spans="1:24" x14ac:dyDescent="0.35">
      <c r="A186" s="11" t="s">
        <v>60</v>
      </c>
      <c r="B186" s="12">
        <v>2018</v>
      </c>
      <c r="C186" s="21" t="s">
        <v>22</v>
      </c>
      <c r="D186" s="21" t="s">
        <v>22</v>
      </c>
      <c r="E186" s="21" t="s">
        <v>23</v>
      </c>
      <c r="F186" s="22" t="s">
        <v>25</v>
      </c>
      <c r="G186" s="15">
        <v>0</v>
      </c>
      <c r="H186" s="15">
        <v>0</v>
      </c>
      <c r="I186" s="15">
        <v>0</v>
      </c>
      <c r="J186" s="16">
        <v>1</v>
      </c>
      <c r="K186" s="17">
        <v>3066900</v>
      </c>
      <c r="L186" s="18">
        <v>12148087</v>
      </c>
      <c r="M186" s="37">
        <f>K186/L186</f>
        <v>0.2524595024714591</v>
      </c>
      <c r="N186" s="19">
        <v>12943202</v>
      </c>
      <c r="O186" s="20">
        <v>20326869</v>
      </c>
      <c r="P186" s="20">
        <f>Q187</f>
        <v>41802073</v>
      </c>
      <c r="Q186" s="20">
        <f>P185</f>
        <v>41204510</v>
      </c>
      <c r="R186" s="20">
        <f t="shared" si="41"/>
        <v>597563</v>
      </c>
      <c r="S186" s="20">
        <f t="shared" si="39"/>
        <v>9081187</v>
      </c>
      <c r="T186" s="20">
        <v>10627387</v>
      </c>
      <c r="U186" s="38">
        <f t="shared" si="34"/>
        <v>0.63675335340627226</v>
      </c>
      <c r="V186" s="38">
        <f t="shared" si="35"/>
        <v>2.9397690318169512E-2</v>
      </c>
      <c r="W186" s="38">
        <f t="shared" si="36"/>
        <v>0.52282459241509349</v>
      </c>
      <c r="X186" s="39">
        <f t="shared" si="37"/>
        <v>0.44675778645496261</v>
      </c>
    </row>
    <row r="187" spans="1:24" x14ac:dyDescent="0.35">
      <c r="A187" s="11" t="s">
        <v>60</v>
      </c>
      <c r="B187" s="12">
        <v>2019</v>
      </c>
      <c r="C187" t="s">
        <v>22</v>
      </c>
      <c r="D187" t="s">
        <v>23</v>
      </c>
      <c r="E187" t="s">
        <v>23</v>
      </c>
      <c r="F187" s="14" t="str">
        <f>IF(AND(C187="+",D187="-"),IF(E187="+","growth","maturity"),IF(B175="-","introduction","decline"))</f>
        <v>maturity</v>
      </c>
      <c r="G187" s="15">
        <v>0</v>
      </c>
      <c r="H187" s="15">
        <v>0</v>
      </c>
      <c r="I187" s="15">
        <v>1</v>
      </c>
      <c r="J187" s="16">
        <v>0</v>
      </c>
      <c r="K187" s="17">
        <v>2508935</v>
      </c>
      <c r="L187" s="18">
        <v>9901772</v>
      </c>
      <c r="M187" s="37">
        <f>K187/L187</f>
        <v>0.25338242488314211</v>
      </c>
      <c r="N187" s="19">
        <v>15367509</v>
      </c>
      <c r="O187" s="20">
        <v>20649371</v>
      </c>
      <c r="P187" s="20">
        <v>42922563</v>
      </c>
      <c r="Q187" s="20">
        <v>41802073</v>
      </c>
      <c r="R187" s="20">
        <f t="shared" si="41"/>
        <v>1120490</v>
      </c>
      <c r="S187" s="20">
        <f t="shared" si="39"/>
        <v>7392837</v>
      </c>
      <c r="T187" s="20">
        <v>10715376</v>
      </c>
      <c r="U187" s="38">
        <f t="shared" si="34"/>
        <v>0.74421196655336375</v>
      </c>
      <c r="V187" s="38">
        <f t="shared" si="35"/>
        <v>5.426266979270216E-2</v>
      </c>
      <c r="W187" s="38">
        <f t="shared" si="36"/>
        <v>0.51892021311448178</v>
      </c>
      <c r="X187" s="39">
        <f t="shared" si="37"/>
        <v>0.35801753961416066</v>
      </c>
    </row>
    <row r="188" spans="1:24" x14ac:dyDescent="0.35">
      <c r="A188" s="11" t="s">
        <v>73</v>
      </c>
      <c r="B188" s="12">
        <v>2017</v>
      </c>
      <c r="C188" t="s">
        <v>22</v>
      </c>
      <c r="D188" t="s">
        <v>23</v>
      </c>
      <c r="E188" t="s">
        <v>22</v>
      </c>
      <c r="F188" s="14" t="str">
        <f>IF(AND(C188="+",D188="-"),IF(E188="+","growth","maturity"),IF(B179="-","introduction","decline"))</f>
        <v>growth</v>
      </c>
      <c r="G188" s="15">
        <v>0</v>
      </c>
      <c r="H188" s="15">
        <v>1</v>
      </c>
      <c r="I188" s="15">
        <v>0</v>
      </c>
      <c r="J188" s="16">
        <v>0</v>
      </c>
      <c r="K188" s="17">
        <v>8670</v>
      </c>
      <c r="L188" s="18">
        <v>38318</v>
      </c>
      <c r="M188" s="37">
        <f>K188/L188</f>
        <v>0.22626441881100265</v>
      </c>
      <c r="N188" s="19">
        <v>94304</v>
      </c>
      <c r="O188" s="20">
        <v>476577</v>
      </c>
      <c r="P188" s="20">
        <v>373955</v>
      </c>
      <c r="Q188" s="20">
        <v>327426</v>
      </c>
      <c r="R188" s="20">
        <f t="shared" si="41"/>
        <v>46529</v>
      </c>
      <c r="S188" s="20">
        <f t="shared" si="39"/>
        <v>29648</v>
      </c>
      <c r="T188" s="20">
        <v>234751</v>
      </c>
      <c r="U188" s="38">
        <f t="shared" si="34"/>
        <v>0.19787778260386044</v>
      </c>
      <c r="V188" s="38">
        <f t="shared" si="35"/>
        <v>9.7631652387756854E-2</v>
      </c>
      <c r="W188" s="38">
        <f t="shared" si="36"/>
        <v>0.49257727502586152</v>
      </c>
      <c r="X188" s="39">
        <f t="shared" si="37"/>
        <v>6.2210303896327354E-2</v>
      </c>
    </row>
    <row r="189" spans="1:24" x14ac:dyDescent="0.35">
      <c r="A189" s="11" t="s">
        <v>73</v>
      </c>
      <c r="B189" s="12">
        <v>2018</v>
      </c>
      <c r="C189" t="s">
        <v>23</v>
      </c>
      <c r="D189" t="s">
        <v>23</v>
      </c>
      <c r="E189" t="s">
        <v>23</v>
      </c>
      <c r="F189" s="22" t="s">
        <v>25</v>
      </c>
      <c r="G189" s="15">
        <v>0</v>
      </c>
      <c r="H189" s="15">
        <v>0</v>
      </c>
      <c r="I189" s="15">
        <v>0</v>
      </c>
      <c r="J189" s="16">
        <v>1</v>
      </c>
      <c r="K189" s="17">
        <v>8535</v>
      </c>
      <c r="L189" s="18">
        <v>22090</v>
      </c>
      <c r="M189" s="37">
        <f>K189/L189</f>
        <v>0.38637392485287458</v>
      </c>
      <c r="N189" s="19">
        <v>102703</v>
      </c>
      <c r="O189" s="20">
        <v>491382</v>
      </c>
      <c r="P189" s="20">
        <f>Q190</f>
        <v>370390</v>
      </c>
      <c r="Q189" s="20">
        <f>P188</f>
        <v>373955</v>
      </c>
      <c r="R189" s="20">
        <f t="shared" si="41"/>
        <v>-3565</v>
      </c>
      <c r="S189" s="20">
        <f t="shared" si="39"/>
        <v>13555</v>
      </c>
      <c r="T189" s="20">
        <v>256898</v>
      </c>
      <c r="U189" s="38">
        <f t="shared" si="34"/>
        <v>0.20900846998872569</v>
      </c>
      <c r="V189" s="38">
        <f t="shared" si="35"/>
        <v>-7.2550480074565207E-3</v>
      </c>
      <c r="W189" s="38">
        <f t="shared" si="36"/>
        <v>0.52280710323129465</v>
      </c>
      <c r="X189" s="39">
        <f t="shared" si="37"/>
        <v>2.7585463040974232E-2</v>
      </c>
    </row>
    <row r="190" spans="1:24" x14ac:dyDescent="0.35">
      <c r="A190" s="11" t="s">
        <v>73</v>
      </c>
      <c r="B190" s="12">
        <v>2019</v>
      </c>
      <c r="C190" t="s">
        <v>22</v>
      </c>
      <c r="D190" t="s">
        <v>23</v>
      </c>
      <c r="E190" t="s">
        <v>22</v>
      </c>
      <c r="F190" s="14" t="str">
        <f>IF(AND(C190="+",D190="-"),IF(E190="+","growth","maturity"),IF(B181="-","introduction","decline"))</f>
        <v>growth</v>
      </c>
      <c r="G190" s="15">
        <v>0</v>
      </c>
      <c r="H190" s="15">
        <v>1</v>
      </c>
      <c r="I190" s="15">
        <v>0</v>
      </c>
      <c r="J190" s="16">
        <v>0</v>
      </c>
      <c r="K190" s="17">
        <v>6675</v>
      </c>
      <c r="L190" s="18">
        <v>13896</v>
      </c>
      <c r="M190" s="37">
        <f>K190/L190</f>
        <v>0.48035405872193437</v>
      </c>
      <c r="N190" s="19">
        <v>131822</v>
      </c>
      <c r="O190" s="20">
        <v>521493</v>
      </c>
      <c r="P190" s="20">
        <v>411783</v>
      </c>
      <c r="Q190" s="20">
        <v>370390</v>
      </c>
      <c r="R190" s="20">
        <f t="shared" si="41"/>
        <v>41393</v>
      </c>
      <c r="S190" s="20">
        <f t="shared" si="39"/>
        <v>7221</v>
      </c>
      <c r="T190" s="20">
        <v>249614</v>
      </c>
      <c r="U190" s="38">
        <f t="shared" si="34"/>
        <v>0.2527780813932306</v>
      </c>
      <c r="V190" s="38">
        <f t="shared" si="35"/>
        <v>7.937402803105699E-2</v>
      </c>
      <c r="W190" s="38">
        <f t="shared" si="36"/>
        <v>0.47865263771517547</v>
      </c>
      <c r="X190" s="39">
        <f t="shared" si="37"/>
        <v>1.3846782219512055E-2</v>
      </c>
    </row>
    <row r="191" spans="1:24" x14ac:dyDescent="0.35">
      <c r="A191" s="24" t="s">
        <v>26</v>
      </c>
      <c r="B191" s="12">
        <v>2017</v>
      </c>
      <c r="C191" t="s">
        <v>22</v>
      </c>
      <c r="D191" t="s">
        <v>23</v>
      </c>
      <c r="E191" t="s">
        <v>23</v>
      </c>
      <c r="F191" s="14" t="str">
        <f>IF(AND(C191="+",D191="-"),IF(E191="+","growth","maturity"),IF(B182="-","introduction","decline"))</f>
        <v>maturity</v>
      </c>
      <c r="G191" s="15">
        <v>0</v>
      </c>
      <c r="H191" s="15">
        <v>0</v>
      </c>
      <c r="I191" s="15">
        <v>1</v>
      </c>
      <c r="J191" s="16">
        <v>0</v>
      </c>
      <c r="K191" s="17">
        <v>2690</v>
      </c>
      <c r="L191" s="18">
        <v>10638</v>
      </c>
      <c r="M191" s="37">
        <f>K191/L191</f>
        <v>0.25286708027824778</v>
      </c>
      <c r="N191" s="19">
        <v>57921</v>
      </c>
      <c r="O191" s="20">
        <v>149420</v>
      </c>
      <c r="P191" s="20">
        <v>113414</v>
      </c>
      <c r="Q191" s="20">
        <v>99382</v>
      </c>
      <c r="R191" s="20">
        <f t="shared" si="41"/>
        <v>14032</v>
      </c>
      <c r="S191" s="20">
        <f t="shared" si="39"/>
        <v>7948</v>
      </c>
      <c r="T191" s="20">
        <v>45101</v>
      </c>
      <c r="U191" s="38">
        <f t="shared" si="34"/>
        <v>0.38763887029848748</v>
      </c>
      <c r="V191" s="38">
        <f t="shared" si="35"/>
        <v>9.3909784500066928E-2</v>
      </c>
      <c r="W191" s="38">
        <f t="shared" si="36"/>
        <v>0.30184044973899077</v>
      </c>
      <c r="X191" s="39">
        <f t="shared" si="37"/>
        <v>5.3192343729085802E-2</v>
      </c>
    </row>
    <row r="192" spans="1:24" x14ac:dyDescent="0.35">
      <c r="A192" s="24" t="s">
        <v>26</v>
      </c>
      <c r="B192" s="12">
        <v>2018</v>
      </c>
      <c r="C192" t="s">
        <v>23</v>
      </c>
      <c r="D192" t="s">
        <v>23</v>
      </c>
      <c r="E192" t="s">
        <v>23</v>
      </c>
      <c r="F192" s="22" t="s">
        <v>25</v>
      </c>
      <c r="G192" s="15">
        <v>0</v>
      </c>
      <c r="H192" s="15">
        <v>0</v>
      </c>
      <c r="I192" s="15">
        <v>0</v>
      </c>
      <c r="J192" s="16">
        <v>1</v>
      </c>
      <c r="K192" s="23">
        <v>-239</v>
      </c>
      <c r="L192" s="18">
        <v>-1112</v>
      </c>
      <c r="M192" s="37">
        <f>K192/L192</f>
        <v>0.21492805755395683</v>
      </c>
      <c r="N192" s="19">
        <v>59439</v>
      </c>
      <c r="O192" s="20">
        <v>154088</v>
      </c>
      <c r="P192" s="20">
        <v>86916</v>
      </c>
      <c r="Q192" s="20">
        <f>P191</f>
        <v>113414</v>
      </c>
      <c r="R192" s="20">
        <f t="shared" si="41"/>
        <v>-26498</v>
      </c>
      <c r="S192" s="20">
        <f t="shared" si="39"/>
        <v>-873</v>
      </c>
      <c r="T192" s="20">
        <v>43041</v>
      </c>
      <c r="U192" s="38">
        <f t="shared" si="34"/>
        <v>0.3857471055500753</v>
      </c>
      <c r="V192" s="38">
        <f t="shared" si="35"/>
        <v>-0.17196666839727948</v>
      </c>
      <c r="W192" s="38">
        <f t="shared" si="36"/>
        <v>0.27932739733139506</v>
      </c>
      <c r="X192" s="39">
        <f t="shared" si="37"/>
        <v>-5.665593686724469E-3</v>
      </c>
    </row>
    <row r="193" spans="1:24" x14ac:dyDescent="0.35">
      <c r="A193" s="24" t="s">
        <v>26</v>
      </c>
      <c r="B193" s="12">
        <v>2019</v>
      </c>
      <c r="C193" t="s">
        <v>22</v>
      </c>
      <c r="D193" t="s">
        <v>22</v>
      </c>
      <c r="E193" t="s">
        <v>23</v>
      </c>
      <c r="F193" s="22" t="s">
        <v>25</v>
      </c>
      <c r="G193" s="15">
        <v>0</v>
      </c>
      <c r="H193" s="15">
        <v>0</v>
      </c>
      <c r="I193" s="15">
        <v>0</v>
      </c>
      <c r="J193" s="16">
        <v>1</v>
      </c>
      <c r="K193" s="23">
        <v>-1021</v>
      </c>
      <c r="L193" s="18">
        <v>-4193</v>
      </c>
      <c r="M193" s="37">
        <f>K193/L193</f>
        <v>0.24350107321726688</v>
      </c>
      <c r="N193" s="19">
        <v>65463</v>
      </c>
      <c r="O193" s="20">
        <v>152818</v>
      </c>
      <c r="P193" s="20">
        <v>91061</v>
      </c>
      <c r="Q193" s="20">
        <f>P192</f>
        <v>86916</v>
      </c>
      <c r="R193" s="20">
        <f t="shared" si="41"/>
        <v>4145</v>
      </c>
      <c r="S193" s="20">
        <f t="shared" si="39"/>
        <v>-3172</v>
      </c>
      <c r="T193" s="20">
        <v>40242</v>
      </c>
      <c r="U193" s="38">
        <f t="shared" si="34"/>
        <v>0.42837231216217986</v>
      </c>
      <c r="V193" s="38">
        <f t="shared" si="35"/>
        <v>2.7123768142496302E-2</v>
      </c>
      <c r="W193" s="38">
        <f t="shared" si="36"/>
        <v>0.263332853459671</v>
      </c>
      <c r="X193" s="39">
        <f t="shared" si="37"/>
        <v>-2.0756717140650971E-2</v>
      </c>
    </row>
    <row r="194" spans="1:24" x14ac:dyDescent="0.35">
      <c r="A194" s="11" t="s">
        <v>28</v>
      </c>
      <c r="B194" s="12">
        <v>2017</v>
      </c>
      <c r="C194" t="s">
        <v>23</v>
      </c>
      <c r="D194" t="s">
        <v>23</v>
      </c>
      <c r="E194" t="s">
        <v>22</v>
      </c>
      <c r="F194" s="25" t="s">
        <v>27</v>
      </c>
      <c r="G194" s="15">
        <v>1</v>
      </c>
      <c r="H194" s="15">
        <v>0</v>
      </c>
      <c r="I194" s="15">
        <v>0</v>
      </c>
      <c r="J194" s="16">
        <v>0</v>
      </c>
      <c r="K194" s="23">
        <v>-3458</v>
      </c>
      <c r="L194" s="18">
        <v>-34598</v>
      </c>
      <c r="M194" s="37">
        <f>K194/L194</f>
        <v>9.9947973871322038E-2</v>
      </c>
      <c r="N194" s="19">
        <v>458292</v>
      </c>
      <c r="O194" s="20">
        <v>834548</v>
      </c>
      <c r="P194" s="20">
        <v>411144</v>
      </c>
      <c r="Q194" s="20">
        <v>411945</v>
      </c>
      <c r="R194" s="20">
        <f t="shared" si="41"/>
        <v>-801</v>
      </c>
      <c r="S194" s="20">
        <f t="shared" si="39"/>
        <v>-31140</v>
      </c>
      <c r="T194" s="20">
        <v>262152</v>
      </c>
      <c r="U194" s="38">
        <f t="shared" si="34"/>
        <v>0.54914995901973285</v>
      </c>
      <c r="V194" s="38">
        <f t="shared" si="35"/>
        <v>-9.5980099407104208E-4</v>
      </c>
      <c r="W194" s="38">
        <f t="shared" si="36"/>
        <v>0.31412453208203722</v>
      </c>
      <c r="X194" s="39">
        <f t="shared" si="37"/>
        <v>-3.7313611679615791E-2</v>
      </c>
    </row>
    <row r="195" spans="1:24" x14ac:dyDescent="0.35">
      <c r="A195" s="11" t="s">
        <v>28</v>
      </c>
      <c r="B195" s="12">
        <v>2018</v>
      </c>
      <c r="C195" t="s">
        <v>22</v>
      </c>
      <c r="D195" t="s">
        <v>23</v>
      </c>
      <c r="E195" t="s">
        <v>23</v>
      </c>
      <c r="F195" s="14" t="str">
        <f>IF(AND(C195="+",D195="-"),IF(E195="+","growth","maturity"),IF(#REF!="-","introduction","decline"))</f>
        <v>maturity</v>
      </c>
      <c r="G195" s="15">
        <v>0</v>
      </c>
      <c r="H195" s="15">
        <v>0</v>
      </c>
      <c r="I195" s="15">
        <v>1</v>
      </c>
      <c r="J195" s="16">
        <v>0</v>
      </c>
      <c r="K195" s="23">
        <v>-12484</v>
      </c>
      <c r="L195" s="18">
        <v>-58874</v>
      </c>
      <c r="M195" s="37">
        <f>K195/L195</f>
        <v>0.21204606447667901</v>
      </c>
      <c r="N195" s="19">
        <v>456214</v>
      </c>
      <c r="O195" s="20">
        <v>786704</v>
      </c>
      <c r="P195" s="20">
        <f>Q196</f>
        <v>455555</v>
      </c>
      <c r="Q195" s="20">
        <f>P194</f>
        <v>411144</v>
      </c>
      <c r="R195" s="20">
        <f t="shared" si="41"/>
        <v>44411</v>
      </c>
      <c r="S195" s="20">
        <f t="shared" si="39"/>
        <v>-46390</v>
      </c>
      <c r="T195" s="20">
        <v>260570</v>
      </c>
      <c r="U195" s="38">
        <f t="shared" si="34"/>
        <v>0.57990552990705524</v>
      </c>
      <c r="V195" s="38">
        <f t="shared" si="35"/>
        <v>5.6451981939840142E-2</v>
      </c>
      <c r="W195" s="38">
        <f t="shared" si="36"/>
        <v>0.33121733205881754</v>
      </c>
      <c r="X195" s="39">
        <f t="shared" si="37"/>
        <v>-5.8967540523500582E-2</v>
      </c>
    </row>
    <row r="196" spans="1:24" x14ac:dyDescent="0.35">
      <c r="A196" s="11" t="s">
        <v>28</v>
      </c>
      <c r="B196" s="12">
        <v>2019</v>
      </c>
      <c r="C196" t="s">
        <v>22</v>
      </c>
      <c r="D196" t="s">
        <v>23</v>
      </c>
      <c r="E196" t="s">
        <v>23</v>
      </c>
      <c r="F196" s="14" t="str">
        <f>IF(AND(C196="+",D196="-"),IF(E196="+","growth","maturity"),IF(#REF!="-","introduction","decline"))</f>
        <v>maturity</v>
      </c>
      <c r="G196" s="15">
        <v>0</v>
      </c>
      <c r="H196" s="15">
        <v>0</v>
      </c>
      <c r="I196" s="15">
        <v>1</v>
      </c>
      <c r="J196" s="16">
        <v>0</v>
      </c>
      <c r="K196" s="23">
        <v>-14687</v>
      </c>
      <c r="L196" s="18">
        <v>-56356</v>
      </c>
      <c r="M196" s="37">
        <f>K196/L196</f>
        <v>0.26061111505429768</v>
      </c>
      <c r="N196" s="19">
        <v>448320</v>
      </c>
      <c r="O196" s="20">
        <v>737642</v>
      </c>
      <c r="P196" s="20">
        <v>517512</v>
      </c>
      <c r="Q196" s="20">
        <v>455555</v>
      </c>
      <c r="R196" s="20">
        <f t="shared" si="41"/>
        <v>61957</v>
      </c>
      <c r="S196" s="20">
        <f t="shared" si="39"/>
        <v>-41669</v>
      </c>
      <c r="T196" s="20">
        <v>257498</v>
      </c>
      <c r="U196" s="38">
        <f t="shared" si="34"/>
        <v>0.60777450307872927</v>
      </c>
      <c r="V196" s="38">
        <f t="shared" si="35"/>
        <v>8.3993319252428686E-2</v>
      </c>
      <c r="W196" s="38">
        <f t="shared" si="36"/>
        <v>0.34908261731300549</v>
      </c>
      <c r="X196" s="39">
        <f t="shared" si="37"/>
        <v>-5.6489462367923737E-2</v>
      </c>
    </row>
  </sheetData>
  <sortState xmlns:xlrd2="http://schemas.microsoft.com/office/spreadsheetml/2017/richdata2" ref="A2:B196">
    <sortCondition ref="A2:A19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mely sutanto</dc:creator>
  <cp:lastModifiedBy>MELY SUTANTO</cp:lastModifiedBy>
  <dcterms:created xsi:type="dcterms:W3CDTF">2020-11-03T05:34:55Z</dcterms:created>
  <dcterms:modified xsi:type="dcterms:W3CDTF">2021-01-05T11:10:01Z</dcterms:modified>
</cp:coreProperties>
</file>